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16" windowHeight="9324" tabRatio="681" activeTab="1"/>
  </bookViews>
  <sheets>
    <sheet name="1 วิธีกรอก" sheetId="1" r:id="rId1"/>
    <sheet name="2 ข้อมูลบุคคล" sheetId="2" r:id="rId2"/>
    <sheet name="3 งานสอน" sheetId="3" r:id="rId3"/>
    <sheet name="4 งานวิจัยฯ และงานผลิตผลงานฯ" sheetId="4" r:id="rId4"/>
    <sheet name="5 งานพัฒนานิสิตฯ" sheetId="5" r:id="rId5"/>
    <sheet name="6 งานตามตำแหน่งอื่น ๆ" sheetId="6" r:id="rId6"/>
    <sheet name="7 สรุป" sheetId="7" r:id="rId7"/>
    <sheet name="Sheet1" sheetId="8" r:id="rId8"/>
    <sheet name="Sheet2" sheetId="9" r:id="rId9"/>
  </sheets>
  <definedNames/>
  <calcPr fullCalcOnLoad="1"/>
</workbook>
</file>

<file path=xl/sharedStrings.xml><?xml version="1.0" encoding="utf-8"?>
<sst xmlns="http://schemas.openxmlformats.org/spreadsheetml/2006/main" count="744" uniqueCount="322">
  <si>
    <t>มหาวิทยาลัยทักษิณ</t>
  </si>
  <si>
    <t>**********************</t>
  </si>
  <si>
    <t xml:space="preserve">ก. ข้อมูลบุคคล  </t>
  </si>
  <si>
    <t>วัน</t>
  </si>
  <si>
    <t>ครั้ง</t>
  </si>
  <si>
    <t>มาสาย</t>
  </si>
  <si>
    <t>ข.  ภาระงานหลัก (หน่วยชม./สด. โดยเฉลี่ยใน 1 ภาคเรียน)</t>
  </si>
  <si>
    <t>ชม.</t>
  </si>
  <si>
    <t>สัดส่วน</t>
  </si>
  <si>
    <t>ภาระงาน</t>
  </si>
  <si>
    <t>รวม</t>
  </si>
  <si>
    <t>เรื่อง</t>
  </si>
  <si>
    <t>เริ่มลงทะเบียนเรียน</t>
  </si>
  <si>
    <t>ค่า k</t>
  </si>
  <si>
    <t>จำนวนนิสิต</t>
  </si>
  <si>
    <t>ภาคเรียน</t>
  </si>
  <si>
    <t>ปีการศึกษา</t>
  </si>
  <si>
    <t>น้ำหนัก</t>
  </si>
  <si>
    <t>ประเภท</t>
  </si>
  <si>
    <t>จำนวนครั้ง</t>
  </si>
  <si>
    <t>จำนวนคำสั่ง</t>
  </si>
  <si>
    <t>วันที่</t>
  </si>
  <si>
    <t>สอนวิชา</t>
  </si>
  <si>
    <t>ให้แก่</t>
  </si>
  <si>
    <t>ชม.สอน</t>
  </si>
  <si>
    <t>จำนวนโครงการ</t>
  </si>
  <si>
    <t>(1)</t>
  </si>
  <si>
    <t>(2)</t>
  </si>
  <si>
    <t>งานกิจกรรม</t>
  </si>
  <si>
    <t>(3)</t>
  </si>
  <si>
    <t>(4)</t>
  </si>
  <si>
    <t>(5)</t>
  </si>
  <si>
    <t>(6)</t>
  </si>
  <si>
    <t>(7)</t>
  </si>
  <si>
    <t>(8)</t>
  </si>
  <si>
    <t>(9)</t>
  </si>
  <si>
    <t>(10)</t>
  </si>
  <si>
    <t>ภาระงานที่ปฏิบัติ</t>
  </si>
  <si>
    <t>ปริมาณงาน</t>
  </si>
  <si>
    <t>ผลสัมฤทธิ์ของงาน</t>
  </si>
  <si>
    <t xml:space="preserve">     ข้าพเจ้าขอรับรองว่าข้อความข้างต้นถูกต้องเป็นจริงทุกประการ</t>
  </si>
  <si>
    <t>ลงชื่อ</t>
  </si>
  <si>
    <t>(……………………………………………….)</t>
  </si>
  <si>
    <t>ตำแหน่ง ………………………………………</t>
  </si>
  <si>
    <t>วันที่……./……………………./……………..</t>
  </si>
  <si>
    <t>…………..……………………………………. (คณบดี)</t>
  </si>
  <si>
    <t>ตำแหน่งคณบดีคณะ…………………………</t>
  </si>
  <si>
    <t>วิชา (ระบุรหัสรายวิชาและชื่อรายวิชา)</t>
  </si>
  <si>
    <t>ประเภทภาระงาน</t>
  </si>
  <si>
    <t>ภาระงานที่ปฏิบัติได้</t>
  </si>
  <si>
    <t>หมายเหตุ</t>
  </si>
  <si>
    <t>ชม./สด.</t>
  </si>
  <si>
    <t>รวมภาระงานทั้งสิ้น</t>
  </si>
  <si>
    <t xml:space="preserve">    1. ชื่อผู้รายงาน …………………………………………………………………………ตำแหน่ง …………………………………</t>
  </si>
  <si>
    <t>ลาป่วยและลากิจส่วนตัว</t>
  </si>
  <si>
    <t>จำนวน</t>
  </si>
  <si>
    <t>ลาคลอดบุตร</t>
  </si>
  <si>
    <t>ลาป่วยต้องรักษาตัวเป็นเวลานาน</t>
  </si>
  <si>
    <t>ลาอุปสมบท/ประกอบพิธีฮัจย์</t>
  </si>
  <si>
    <t>ขาดราชการ</t>
  </si>
  <si>
    <t>อื่น ๆ</t>
  </si>
  <si>
    <t>ค.  สรุปภาระงาน</t>
  </si>
  <si>
    <t>ง.  ภาระงานพิเศษ (ถ้ามี)</t>
  </si>
  <si>
    <t>จ.  ผลงานในเชิงพัฒนา</t>
  </si>
  <si>
    <r>
      <t>ประธาน/เลขานุการ</t>
    </r>
    <r>
      <rPr>
        <sz val="14"/>
        <rFont val="Angsana New"/>
        <family val="1"/>
      </rPr>
      <t xml:space="preserve">  ภาระงาน = 1 x จำนวนโครงการ</t>
    </r>
  </si>
  <si>
    <r>
      <t>กรรมการ</t>
    </r>
    <r>
      <rPr>
        <sz val="14"/>
        <rFont val="Angsana New"/>
        <family val="1"/>
      </rPr>
      <t xml:space="preserve">  ภาระงาน = 0.5 x จำนวนโครงการ</t>
    </r>
  </si>
  <si>
    <t>(โปรดระบุ)</t>
  </si>
  <si>
    <t>ภาระงาน = 1.5 x จำนวนคำสั่ง</t>
  </si>
  <si>
    <r>
      <t>คำชี้แจง</t>
    </r>
    <r>
      <rPr>
        <b/>
        <sz val="14"/>
        <rFont val="Angsana New"/>
        <family val="1"/>
      </rPr>
      <t xml:space="preserve">  </t>
    </r>
    <r>
      <rPr>
        <sz val="14"/>
        <rFont val="Angsana New"/>
        <family val="1"/>
      </rPr>
      <t xml:space="preserve"> แบบรายงานการปฏิบัติงานประกอบด้วยข้อมูล  4  ส่วน  ดังนี้</t>
    </r>
  </si>
  <si>
    <t>ประกอบด้วย  7 แผ่นงาน (sheet)  ดังนี้</t>
  </si>
  <si>
    <t>งานพัฒนานิสิตฯ</t>
  </si>
  <si>
    <t>วิธีกรอก</t>
  </si>
  <si>
    <t>ข้อมูลบุคคล</t>
  </si>
  <si>
    <t>วิธีใช้</t>
  </si>
  <si>
    <t>แผ่นงานที่ 1</t>
  </si>
  <si>
    <t>แผ่นงานที่ 2</t>
  </si>
  <si>
    <t>แผ่นงานที่ 3</t>
  </si>
  <si>
    <t>แผ่นงานที่ 4</t>
  </si>
  <si>
    <t>แผ่นงานที่ 5</t>
  </si>
  <si>
    <t>ลงลายมือชื่อ  และเสนอผู้บังคับบัญชาตรวจสอบตามลำดับ</t>
  </si>
  <si>
    <t xml:space="preserve"> = 1</t>
  </si>
  <si>
    <t xml:space="preserve"> = 0.25</t>
  </si>
  <si>
    <t xml:space="preserve"> = 0.50</t>
  </si>
  <si>
    <t xml:space="preserve">     - สอนคนเดียว</t>
  </si>
  <si>
    <t xml:space="preserve">     - สอนร่วม (25 %)</t>
  </si>
  <si>
    <t xml:space="preserve">     - สอนร่วม (50 %)</t>
  </si>
  <si>
    <t xml:space="preserve">    (ปรากฎอยู่เหนือตารางคำนวณ)  </t>
  </si>
  <si>
    <t xml:space="preserve">กรอกข้อมูลอื่น ๆ ที่เกี่ยวข้อง เช่น ผลงานเชิงพัฒนา  ภาระงานอื่น ๆ และพิมพ์รายงานทุกแผ่นงาน </t>
  </si>
  <si>
    <t>(ยกเว้นแผ่นงานที่ 1 วิธีกรอก)</t>
  </si>
  <si>
    <t>กรอกข้อมูลที่เกี่ยวข้องให้ครบถ้วน (เช่น ชื่อรายวิชา  วันเริ่มต้นและวันสิ้นสุดโครงการวิจัย เป็นต้น)  และข้อมูลที่ใช้ใน</t>
  </si>
  <si>
    <t>*****************************</t>
  </si>
  <si>
    <t>1)  การกรอกรหัสวิชา ที่เป็นตัวเลข ให้ใส่เครื่องหมาย single quote (') นำหน้า เช่น '0115101</t>
  </si>
  <si>
    <t>2)  การกรอกสัดส่วนความรับผิดชอบ (กรอกได้ไม่เกิน 1)  เช่น</t>
  </si>
  <si>
    <t xml:space="preserve">3)  การกรอกน้ำหนักของงานวิจัยให้ระบุตามทุนที่ได้รับ  และงานสร้างสรรค์ให้ระบุตามระดับการเผยแพร่  </t>
  </si>
  <si>
    <t>4)  ในข้อ 2.2   กรณีมีรายวิชามากกว่าเนื้อที่ว่างสำหรับกรอกข้อมูล  ให้ระบุว่า "ดังเอกสารแนบ"  และระบุจำนวนหน้ารวม</t>
  </si>
  <si>
    <t xml:space="preserve">    เพื่อการคำนวณ  พร้อมทั้งแนบเอกสารดังกล่าวไว้กับแบบรายงานฉบับนี้</t>
  </si>
  <si>
    <t>แบบประเมินจัดทำเป็น file  Excel  และห้ามแทรก/แก้ไข  เพราะอาจทำให้การคำนวณผิดพลาด</t>
  </si>
  <si>
    <t xml:space="preserve">การคำนวณภาระงาน (เช่น  จำนวนนิสิต  ชั่วโมงสอน  สัดส่วน  เป็นต้น) เครื่องจะคำนวณภาระงานให้โดยอัตโนมัติ  </t>
  </si>
  <si>
    <t>ฉ.  ผลงานตามเอกสารแนบท้ายสัญญาจ้าง (สำหรับพนักงาน)</t>
  </si>
  <si>
    <t xml:space="preserve">ก.  ข้อมูลบุคคล  ข. ภาระงานหลัก  ค.  สรุปภาระงานหลัก  ง.ภาระงานพิเศษ  จ. ผลงานในเชิงพัฒนา  </t>
  </si>
  <si>
    <r>
      <t xml:space="preserve">            2.1  โครงการวิจัย  </t>
    </r>
    <r>
      <rPr>
        <sz val="14"/>
        <rFont val="Angsana New"/>
        <family val="1"/>
      </rPr>
      <t xml:space="preserve">  </t>
    </r>
  </si>
  <si>
    <t>ครั้งที่ 1   เมื่อเดือน…………………………………… พ.ศ. …………………….</t>
  </si>
  <si>
    <t>ครั้งที่ 2   เมื่อเดือน…………………………………… พ.ศ. …………………….</t>
  </si>
  <si>
    <t>ครั้งที่ 3   เมื่อเดือน…………………………………… พ.ศ. …………………….</t>
  </si>
  <si>
    <t>ภาระงาน = 1 x จำนวนครั้งที่ได้รับการแต่งตั้งเป็นผู้อ่าน</t>
  </si>
  <si>
    <t xml:space="preserve">ที่เป็นผลงานของนักวิชาการ ภาระงาน = 0.5 x จำนวนเรื่อง  </t>
  </si>
  <si>
    <t>เมื่อกรอกข้อมูลในแต่ละแผ่นงานแล้ว  เครื่องจะคำนวณภาระงานรวมให้โดยอัตโนมัติ</t>
  </si>
  <si>
    <t>ภาคเรียน/ปีการศึกษา</t>
  </si>
  <si>
    <t xml:space="preserve">               กรรมการ  ภาระงาน  =   k  x  จำนวนนิสิต</t>
  </si>
  <si>
    <r>
      <t xml:space="preserve">              </t>
    </r>
    <r>
      <rPr>
        <sz val="14"/>
        <color indexed="10"/>
        <rFont val="Angsana New"/>
        <family val="1"/>
      </rPr>
      <t xml:space="preserve">   (รายวิชาเดียวกันที่ซ้ำกับตารางแรกที่สอนในภาคเรียนเดียวกัน ตั้งแต่กลุ่มที่ 2 เป็นต้นไป)</t>
    </r>
  </si>
  <si>
    <t xml:space="preserve">               นิเทศมากกว่า 3 ครั้ง  ตลอดระยะเวลาการฝึกงาน  ภาระงาน  =  1  x  จำนวนนิสิต</t>
  </si>
  <si>
    <t xml:space="preserve">                นิเทศครั้งเดียวตลอดระยะเวลาการฝึกงาน  ภาระงาน  =  0.5  x  จำนวนนิสิต</t>
  </si>
  <si>
    <t xml:space="preserve">                        (กรณีสอนรายวิชาเดียวกันเกิน 1 กลุ่ม ให้คิดภาระงานกลุ่มที่ 2 เป็นต้นไป ในตารางถัดไป)</t>
  </si>
  <si>
    <r>
      <t xml:space="preserve">                 </t>
    </r>
    <r>
      <rPr>
        <sz val="14"/>
        <color indexed="10"/>
        <rFont val="Angsana New"/>
        <family val="1"/>
      </rPr>
      <t xml:space="preserve">   (รายวิชาเดียวกันที่ซ้ำกับตารางแรกที่สอนในภาคเรียนเดียวกัน ตั้งแต่กลุ่มที่ 2 เป็นต้นไป)</t>
    </r>
  </si>
  <si>
    <t xml:space="preserve">รวมภาระงานสอน  </t>
  </si>
  <si>
    <t>เรื่อง (ระบุวันเริ่มต้นและสิ้นสุดโครงการ)</t>
  </si>
  <si>
    <t>งบประมาณ</t>
  </si>
  <si>
    <t xml:space="preserve">               ระดับบัณฑิตศึกษา  ภาระงาน  =  1.5 [0.1(นส.)+2] (ชม./2)(สส.)</t>
  </si>
  <si>
    <t xml:space="preserve">                        ระดับปริญญาตรี  ภาระงาน  =  1.3 [0.029(นส.)+2] (ชม./2)(สส.)</t>
  </si>
  <si>
    <t xml:space="preserve">               ประธาน  ภาระงาน  =  2k  x  จำนวนนิสิต</t>
  </si>
  <si>
    <t xml:space="preserve">               ประธาน  ภาระงาน  =  4k  x  จำนวนนิสิต</t>
  </si>
  <si>
    <t xml:space="preserve">               กรรมการ  ภาระงาน  =   2k  x  จำนวนนิสิต</t>
  </si>
  <si>
    <t xml:space="preserve">                นิเทศ 2-3 ครั้ง  ตลอดระยะเวลาการฝึกงาน  ภาระงาน  =  0.9  x  จำนวนนิสิต</t>
  </si>
  <si>
    <t xml:space="preserve">                                                                      </t>
  </si>
  <si>
    <r>
      <t xml:space="preserve">            2.2  หัวหน้าชุดโครงการวิจัย หรือผู้อำนวยการแผนงานวิจัย  </t>
    </r>
    <r>
      <rPr>
        <sz val="14"/>
        <rFont val="Angsana New"/>
        <family val="1"/>
      </rPr>
      <t xml:space="preserve">  </t>
    </r>
  </si>
  <si>
    <t xml:space="preserve">                   ภาระงาน = น้ำหนักตามงบประมาณโครงการ x จำนวนโครงการ</t>
  </si>
  <si>
    <t xml:space="preserve">                  ภาระงาน  =  1 x สัดส่วน</t>
  </si>
  <si>
    <t xml:space="preserve">                 ภาระงาน  =  1.5  x สัดส่วน</t>
  </si>
  <si>
    <t xml:space="preserve">                 ภาระงาน  =  2.5  x สัดส่วน</t>
  </si>
  <si>
    <t xml:space="preserve">                 ภาระงาน  =  3 x สัดส่วน</t>
  </si>
  <si>
    <t xml:space="preserve">                 ภาระงาน  =  4 x สัดส่วน</t>
  </si>
  <si>
    <t xml:space="preserve">                 ภาระงาน  =  5 x สัดส่วน</t>
  </si>
  <si>
    <t xml:space="preserve">                 ภาระงาน  =  2 x สัดส่วน</t>
  </si>
  <si>
    <t xml:space="preserve">                 ภาระงาน  =  6 x สัดส่วน</t>
  </si>
  <si>
    <t xml:space="preserve">                 ภาระงาน  =  7 x สัดส่วน</t>
  </si>
  <si>
    <t xml:space="preserve">                  ภาระงาน  =  1.5 x สัดส่วน</t>
  </si>
  <si>
    <t xml:space="preserve">                  ภาระงาน  =  2.5 x สัดส่วน</t>
  </si>
  <si>
    <t xml:space="preserve">                  ภาระงาน  =  3 x สัดส่วน</t>
  </si>
  <si>
    <t xml:space="preserve">                  ภาระงาน  =  4 x สัดส่วน</t>
  </si>
  <si>
    <t xml:space="preserve">                  ภาระงาน  =  5 x สัดส่วน</t>
  </si>
  <si>
    <t xml:space="preserve">                    2.1.1  กลุ่มวิทยาศาสตร์และเทคโนโลยี </t>
  </si>
  <si>
    <t>มากกว่าหรือเท่ากับ1 ล้านบาท</t>
  </si>
  <si>
    <t>น้อยกว่า 1ล้านบาท</t>
  </si>
  <si>
    <t xml:space="preserve">            (1)  ป.ตรี  กลุ่ม</t>
  </si>
  <si>
    <t>ภาระงาน = 1.5 x จำนวนครั้งที่ได้รับการแต่งตั้งเป็นผู้อ่าน</t>
  </si>
  <si>
    <t>ภาระงาน = 2 x จำนวนครั้งที่ได้รับการแต่งตั้งเป็นผู้อ่าน</t>
  </si>
  <si>
    <t xml:space="preserve">กรณีอ่านผลงานที่จะตีพิมพ์ในวารสารวิชาการหรือการประเมินผลงานวิจัย/ข้อเสนอโครงการวิจัยของหน่วยงานต่าง ๆ  </t>
  </si>
  <si>
    <r>
      <t>ประธาน/เลขานุการ</t>
    </r>
    <r>
      <rPr>
        <sz val="14"/>
        <rFont val="Angsana New"/>
        <family val="1"/>
      </rPr>
      <t xml:space="preserve">  ภาระงาน = 2 x จำนวนโครงการ</t>
    </r>
  </si>
  <si>
    <r>
      <t>กรรมการ</t>
    </r>
    <r>
      <rPr>
        <sz val="14"/>
        <rFont val="Angsana New"/>
        <family val="1"/>
      </rPr>
      <t xml:space="preserve">  ภาระงาน = 1 x จำนวนโครงการ</t>
    </r>
  </si>
  <si>
    <t>ภาระงาน = 0.5 x ครั้ง</t>
  </si>
  <si>
    <t>จำนวนฉบับ</t>
  </si>
  <si>
    <t>ภาระงาน = 1 x จำนวนฉบับ</t>
  </si>
  <si>
    <t>กรรมการในกิจกรรมทางวิชาการของมหาวิทยาลัย หรือผู้ทรงคุณวุฒิประเมินหลักสูตรทั้งภายในและภายนอก ม.</t>
  </si>
  <si>
    <t>ภาระงาน = 0.5 x จำนวนคำสั่ง (ไม่เกิน 3 คำสั่ง)</t>
  </si>
  <si>
    <t>ภาระงาน  = 0.5 x จำนวนครั้ง  (ไม่เกิน 3 ครั้ง)</t>
  </si>
  <si>
    <t>ภาระงาน  = 0.5 x จำนวนนิสิต  (ไม่เกิน 1 ชม./สด.)</t>
  </si>
  <si>
    <t xml:space="preserve">ภาระงาน  = 1 x จำนวนคำสั่ง </t>
  </si>
  <si>
    <t>ภาระงาน = 2  x จำนวนคำสั่ง</t>
  </si>
  <si>
    <t xml:space="preserve">            ภาระงาน = 1.5 x จำนวนคำสั่ง</t>
  </si>
  <si>
    <r>
      <t xml:space="preserve">                กรรมการที่ใช้เวลาปฏิบัติหน้าที่ </t>
    </r>
    <r>
      <rPr>
        <u val="single"/>
        <sz val="14"/>
        <rFont val="Angsana New"/>
        <family val="1"/>
      </rPr>
      <t>มากกว่า 3 เดือน</t>
    </r>
    <r>
      <rPr>
        <sz val="14"/>
        <rFont val="Angsana New"/>
        <family val="1"/>
      </rPr>
      <t xml:space="preserve">  ภาระงาน = 0.5 x จำนวนคำสั่งที่ให้ปฏิบัติ</t>
    </r>
  </si>
  <si>
    <r>
      <t xml:space="preserve">                กรรมการที่ใช้เวลาปฏิบัติหน้าที่ </t>
    </r>
    <r>
      <rPr>
        <u val="single"/>
        <sz val="14"/>
        <rFont val="Angsana New"/>
        <family val="1"/>
      </rPr>
      <t>ไม่เกิน 3 เดือน</t>
    </r>
    <r>
      <rPr>
        <sz val="14"/>
        <rFont val="Angsana New"/>
        <family val="1"/>
      </rPr>
      <t xml:space="preserve">  ภาระงาน = 0.25 x จำนวนคำสั่งที่ให้ปฏิบัติ</t>
    </r>
  </si>
  <si>
    <t xml:space="preserve">           2.3  การเผยแพร่งานวิจัย</t>
  </si>
  <si>
    <t xml:space="preserve">                  2.3.1  งานวิจัยฉบับสมบูรณ์ที่ผ่านการรับรอง (ไม่เกิน 1 ปี นับจากวันส้นสุดสัญญารับทุน)  </t>
  </si>
  <si>
    <t xml:space="preserve">                  2.3.10  ผลงานวิจัยที่ได้รับรางวัลของมหาวิทยาลัยทักษิณ</t>
  </si>
  <si>
    <r>
      <t xml:space="preserve">                  2.3.11  ผลงานวิจัยที่ได้รับรางวัล</t>
    </r>
    <r>
      <rPr>
        <u val="single"/>
        <sz val="14"/>
        <rFont val="Angsana New"/>
        <family val="1"/>
      </rPr>
      <t>ระดับชาติ</t>
    </r>
  </si>
  <si>
    <r>
      <t xml:space="preserve">                  2.3.12  ผลงานวิจัยที่ได้รับรางวัล</t>
    </r>
    <r>
      <rPr>
        <u val="single"/>
        <sz val="14"/>
        <rFont val="Angsana New"/>
        <family val="1"/>
      </rPr>
      <t>ระดับนานาชาติ</t>
    </r>
  </si>
  <si>
    <t xml:space="preserve">                  2.3.13  อนุสิทธิบัตรที่ได้รับการจดทะเบียนแล้ว</t>
  </si>
  <si>
    <t xml:space="preserve">                  2.3.14  สิทธิบัตรที่ได้รับการจดทะเบียนแล้ว</t>
  </si>
  <si>
    <t xml:space="preserve">           2.4  การผลิตผลงานทางวิชาการ</t>
  </si>
  <si>
    <r>
      <t xml:space="preserve">                  2.4.1  </t>
    </r>
    <r>
      <rPr>
        <sz val="12"/>
        <rFont val="Angsana New"/>
        <family val="1"/>
      </rPr>
      <t>บทความทางวิชาการที่ได้รับการตีพิมพ์ในหนังสือรวมบทความทางวิชาการที่มี peer review และมีบรรณาธิการประเมินและตรวจสอบคุณภาพ</t>
    </r>
  </si>
  <si>
    <r>
      <t xml:space="preserve">                  2.4.2  บทความทางวิชาการที่ได้รับการตีพิมพ์ใน Proceedings ของการประชุม</t>
    </r>
    <r>
      <rPr>
        <u val="single"/>
        <sz val="14"/>
        <rFont val="Angsana New"/>
        <family val="1"/>
      </rPr>
      <t>ระดับชาติ</t>
    </r>
    <r>
      <rPr>
        <sz val="14"/>
        <rFont val="Angsana New"/>
        <family val="1"/>
      </rPr>
      <t xml:space="preserve">ที่มี peer review </t>
    </r>
  </si>
  <si>
    <r>
      <t xml:space="preserve">                  2.4.3  บทความทางวิชาการที่ได้รับการตีพิมพ์ใน Proceedings ของการประชุม</t>
    </r>
    <r>
      <rPr>
        <u val="single"/>
        <sz val="14"/>
        <rFont val="Angsana New"/>
        <family val="1"/>
      </rPr>
      <t>ระดับนานาชาติ</t>
    </r>
    <r>
      <rPr>
        <sz val="14"/>
        <rFont val="Angsana New"/>
        <family val="1"/>
      </rPr>
      <t xml:space="preserve"> </t>
    </r>
  </si>
  <si>
    <r>
      <t xml:space="preserve">                  2.4.4  บทความทางวิชาการในวารสาร</t>
    </r>
    <r>
      <rPr>
        <u val="single"/>
        <sz val="14"/>
        <rFont val="Angsana New"/>
        <family val="1"/>
      </rPr>
      <t>ระดับชาติ</t>
    </r>
    <r>
      <rPr>
        <sz val="14"/>
        <rFont val="Angsana New"/>
        <family val="1"/>
      </rPr>
      <t>ที่มี peer review</t>
    </r>
  </si>
  <si>
    <r>
      <t xml:space="preserve">                  2.4.5  บทความทางวิชาการในวารสาร</t>
    </r>
    <r>
      <rPr>
        <u val="single"/>
        <sz val="14"/>
        <rFont val="Angsana New"/>
        <family val="1"/>
      </rPr>
      <t>ระดับชาติ</t>
    </r>
    <r>
      <rPr>
        <sz val="14"/>
        <rFont val="Angsana New"/>
        <family val="1"/>
      </rPr>
      <t xml:space="preserve"> ตามการยอมรับของ TCI</t>
    </r>
  </si>
  <si>
    <r>
      <t xml:space="preserve">                  2.4.6  บทความทางวิชาการในวารสาร</t>
    </r>
    <r>
      <rPr>
        <u val="single"/>
        <sz val="14"/>
        <rFont val="Angsana New"/>
        <family val="1"/>
      </rPr>
      <t>ระดับชาติ</t>
    </r>
    <r>
      <rPr>
        <sz val="14"/>
        <rFont val="Angsana New"/>
        <family val="1"/>
      </rPr>
      <t xml:space="preserve"> ตามการยอมรับของ สกอ./สกว.</t>
    </r>
  </si>
  <si>
    <r>
      <t xml:space="preserve">                  2.4.7  บทความทางวิชาการในวารสาร</t>
    </r>
    <r>
      <rPr>
        <u val="single"/>
        <sz val="14"/>
        <rFont val="Angsana New"/>
        <family val="1"/>
      </rPr>
      <t>ระดับนานาชาติ</t>
    </r>
    <r>
      <rPr>
        <sz val="14"/>
        <rFont val="Angsana New"/>
        <family val="1"/>
      </rPr>
      <t xml:space="preserve"> ที่อยู่ในฐานข้อมูลสากลอื่น</t>
    </r>
  </si>
  <si>
    <r>
      <t xml:space="preserve">                  2.4.9  บทความทางวิชาการในวารสาร</t>
    </r>
    <r>
      <rPr>
        <u val="single"/>
        <sz val="14"/>
        <rFont val="Angsana New"/>
        <family val="1"/>
      </rPr>
      <t>ระดับนานาชาติ</t>
    </r>
    <r>
      <rPr>
        <sz val="14"/>
        <rFont val="Angsana New"/>
        <family val="1"/>
      </rPr>
      <t xml:space="preserve"> ที่อยู่ในฐานข้อมูลสากล web of science ของสถาบัน ISI</t>
    </r>
  </si>
  <si>
    <t xml:space="preserve">                  2.4.11  งานแปลตำราหรือหนังสือทางวิชาการที่จัดทำเป็นรูปเล่ม และเผยแพร่แล้ว</t>
  </si>
  <si>
    <t xml:space="preserve">                  2.4.13  สิ่งประดิษฐ์ หรือนวัตกรรมที่ประกอบด้วยบทวิเคราะห์ที่อธิบายและชี้ให้เห็นว่าเกิดความก้าวหน้าทางวิชาการ หรือ</t>
  </si>
  <si>
    <t>ชื่อเรื่อง (เขียนตามหลักการของการเขียนเอกสารอ้างอิง)</t>
  </si>
  <si>
    <t xml:space="preserve">            ภาระงาน  กรรมการระดับมหาวิทยาลัย = 3  , กรรมการระดับคณะ = 2, กรรมการระดับชมรม = 1</t>
  </si>
  <si>
    <t xml:space="preserve">            (1)  ก.ก.ระดับมหาวิทยาลัย  (ระบุชื่อ) .................................................................................................................................</t>
  </si>
  <si>
    <t xml:space="preserve">            (2)  ก.ก.ระดับคณะ  (ระบุชื่อ) ..............................................................................................................................................</t>
  </si>
  <si>
    <t xml:space="preserve">                   ก.ก.ระดับคณะ  (ระบุชื่อ) ..............................................................................................................................................</t>
  </si>
  <si>
    <t xml:space="preserve">            (3)  ก.ก.ระดับชมรม  (ระบุชื่อ) ..............................................................................................................................................</t>
  </si>
  <si>
    <t xml:space="preserve">                   ก.ก.ระดับชมรม  (ระบุชื่อ) ..............................................................................................................................................</t>
  </si>
  <si>
    <t>4.  งานบริการวิชาการ</t>
  </si>
  <si>
    <t xml:space="preserve">กรณีอ่านผลงานทางวิชาการเพื่อขอกำหนดตำแหน่งศาสตราจารย์  / ผู้เชี่ยวชาญพิเศษ   </t>
  </si>
  <si>
    <t xml:space="preserve">กรณีอ่านผลงานทางวิชาการเพื่อขอกำหนดตำแหน่งศาสตราจารย์  รับเงินเดือนขั้นสูง  </t>
  </si>
  <si>
    <t>ภาระงาน = 2.5 x จำนวนครั้งที่ได้รับการแต่งตั้งเป็นผู้อ่าน</t>
  </si>
  <si>
    <t xml:space="preserve">กรณีอ่านผลงานทางวิชาการเพื่อขอกำหนดตำแหน่งรองศาสตราจารย์ / ผู้เชี่ยวชาญ </t>
  </si>
  <si>
    <r>
      <t xml:space="preserve">     4.10 ผู้</t>
    </r>
    <r>
      <rPr>
        <sz val="12"/>
        <rFont val="Angsana New"/>
        <family val="1"/>
      </rPr>
      <t>ดำเนินรายการเชิงวิชาการ/ผู้แปลในการประชุม/ผู้บรรยายภาษาอังกฤษ(มีคำสั่งแต่งตั้งและผู้บังคับบัญชาอนุญาต)</t>
    </r>
  </si>
  <si>
    <t>ไม่น้อยกว่า 16 ชม./สด.  (45%)</t>
  </si>
  <si>
    <t>ไม่น้อยกว่า 3.5 ชม./สด.  (10%)</t>
  </si>
  <si>
    <t xml:space="preserve">                           ภาระงาน  =  [0.02(นส.)+2] (ชม.)(สส.)</t>
  </si>
  <si>
    <t xml:space="preserve">                           (กรณีสอนรายวิชาเดียวกันเกิน 1 กลุ่ม ให้คิดภาระงานกลุ่มที่ 2 เป็นต้นไป ในตารางถัดไป)</t>
  </si>
  <si>
    <t xml:space="preserve">                 ภาระงาน  =  [0.02(นส.)+1.5] (ชม.)(สส.)   </t>
  </si>
  <si>
    <t xml:space="preserve">                        ภาระงาน  =  1.3 [0.02(นส.)+2] (ชม.)(สส.)</t>
  </si>
  <si>
    <t xml:space="preserve">                    ภาระงาน  =  1.3 [0.02(นส.)+1.5] (ชม.)(สส.)   </t>
  </si>
  <si>
    <t xml:space="preserve">                          ระดับปริญญาตรี  ภาระงาน  =  [0.029(นส.)+2] (ชม./2)(สส.)</t>
  </si>
  <si>
    <t xml:space="preserve">                 ภาระงาน  =  1.5 [0.1(นส.)+2] (ชม.)(สส.)</t>
  </si>
  <si>
    <t xml:space="preserve">                 (กรณีสอนรายวิชาเดียวกันเกิน 1 กลุ่ม ให้คิดภาระงานกลุ่มที่ 2 เป็นต้นไป ในตารางถัดไป)</t>
  </si>
  <si>
    <t xml:space="preserve">                ภาระงาน  =  1.5 [0.1(นส.)+1.5] (ชม.)(สส.) </t>
  </si>
  <si>
    <t xml:space="preserve">              (ใช้ k = 1.35 ตั้งแต่ภาคเรียนที่เริ่มงานถึงภาคเรียนที่ 4 ของการทำวิทยานิพนธ์ หรือดุษฎีนิพนธ์)</t>
  </si>
  <si>
    <r>
      <t xml:space="preserve">                  2.4.8  </t>
    </r>
    <r>
      <rPr>
        <sz val="13"/>
        <rFont val="Angsana New"/>
        <family val="1"/>
      </rPr>
      <t>บทความทางวิชาการในวารสาร</t>
    </r>
    <r>
      <rPr>
        <u val="single"/>
        <sz val="13"/>
        <rFont val="Angsana New"/>
        <family val="1"/>
      </rPr>
      <t>ระดับนานาชาติ</t>
    </r>
    <r>
      <rPr>
        <sz val="13"/>
        <rFont val="Angsana New"/>
        <family val="1"/>
      </rPr>
      <t xml:space="preserve"> ที่อยู่ในฐานข้อมูลสากลอื่น ที่ไม่ซ้ำกับ ISI/ตามการยอมรับของ สกอ./สกว.</t>
    </r>
  </si>
  <si>
    <t xml:space="preserve">                    2.1.2  กลุ่มวิทยาศาสตร์สุขภาพ  </t>
  </si>
  <si>
    <t xml:space="preserve">                    2.1.3  กลุ่มมนุษยศาสตร์และสังคมศาสตร์  </t>
  </si>
  <si>
    <r>
      <t>เสริมสร้างองค์ความรู้ หรือวิธีการที่จะเป็นประโยชน์ต่อสาขาวิชา และได้มีการเผยแพร่ใน</t>
    </r>
    <r>
      <rPr>
        <u val="single"/>
        <sz val="14"/>
        <rFont val="Angsana New"/>
        <family val="1"/>
      </rPr>
      <t>ระดับชาติ</t>
    </r>
  </si>
  <si>
    <t xml:space="preserve">                  2.4.14  สิ่งประดิษฐ์ หรือนวัตกรรมที่ประกอบด้วยบทวิเคราะห์ที่อธิบายและชี้ให้เห็นว่าเกิดความก้าวหน้าทางวิชาการ หรือ</t>
  </si>
  <si>
    <r>
      <t>เสริมสร้างองค์ความรู้ หรือวิธีการที่จะเป็นประโยชน์ต่อสาขาวิชา และได้มีการเผยแพร่ใน</t>
    </r>
    <r>
      <rPr>
        <u val="single"/>
        <sz val="14"/>
        <rFont val="Angsana New"/>
        <family val="1"/>
      </rPr>
      <t>ระดับนานาชาติ</t>
    </r>
  </si>
  <si>
    <t xml:space="preserve">                  2.4.15  สิ่งประดิษฐ์ หรือนวัตกรรมที่ประกอบด้วยบทวิเคราะห์ที่อธิบายและชี้ให้เห็นว่าเกิดความก้าวหน้าทางวิชาการ หรือ</t>
  </si>
  <si>
    <t xml:space="preserve">                  2.4.16  สิ่งประดิษฐ์ หรือนวัตกรรมที่ประกอบด้วยบทวิเคราะห์ที่อธิบายและชี้ให้เห็นว่าเกิดความก้าวหน้าทางวิชาการ หรือ</t>
  </si>
  <si>
    <r>
      <t>เสริมสร้างองค์ความรู้ หรือวิธีการที่จะเป็นประโยชน์ต่อสาขาวิชา และได้รับรางวัลใน</t>
    </r>
    <r>
      <rPr>
        <u val="single"/>
        <sz val="14"/>
        <rFont val="Angsana New"/>
        <family val="1"/>
      </rPr>
      <t>ระดับชาติ</t>
    </r>
  </si>
  <si>
    <r>
      <t>เสริมสร้างองค์ความรู้ หรือวิธีการที่จะเป็นประโยชน์ต่อสาขาวิชา และได้รับรางวัลใน</t>
    </r>
    <r>
      <rPr>
        <u val="single"/>
        <sz val="14"/>
        <rFont val="Angsana New"/>
        <family val="1"/>
      </rPr>
      <t>ระดับนานาชาติ</t>
    </r>
  </si>
  <si>
    <t>เมื่อกรอกข้อมูลครบถ้วนแล้ว เครื่องจะสรุปภาระงานทุกด้านไว้ในแผ่นงานที่ 6  (ข้อ ค สรุปภาระงาน) โดยอัตโนมัติ</t>
  </si>
  <si>
    <t xml:space="preserve">    2. รายละเอียดการลา</t>
  </si>
  <si>
    <t xml:space="preserve">     4.1  วิทยากร  ภาระงาน = 0.5 x จำนวนครั้ง  (ไม่เกิน 3 ครั้ง)</t>
  </si>
  <si>
    <t xml:space="preserve">     4.2  อาจารย์พิเศษระดับอุดมศึกษา   ภาระงาน = ตามที่สอนจริงแต่ไม่เกิน 4 ชม./สด.</t>
  </si>
  <si>
    <t xml:space="preserve">     4.3  ผู้อ่านผลงานทางวิชาการในระดับอุดมศึกษา</t>
  </si>
  <si>
    <t xml:space="preserve">     4.4  จัดโครงการบริการวิชาการลักษณะหารายได้</t>
  </si>
  <si>
    <t xml:space="preserve">     4.5  จัดโครงการบริการวิชาการ</t>
  </si>
  <si>
    <t xml:space="preserve">     4.6  กรรมการสอบวิทยานิพนธ์ (กรณีไม่ได้เป็นอาจารย์ที่ปรึกษาวิทยานิพนธ์)</t>
  </si>
  <si>
    <t xml:space="preserve">     4.8  บรรณาธิการ/กองบรรณาธิการวารสารทางวิชาการ</t>
  </si>
  <si>
    <t xml:space="preserve">     4.9  กรรมการ/ที่ปรึกษาของหน่วยงานในการพัฒนาระบบงานทั้งภายในและภายนอกม. และการเป็น</t>
  </si>
  <si>
    <t xml:space="preserve">     4.11 อาจารย์ที่ปรึกษาวิทยานิพนธ์ร่วมในสถาบันการศึกษาอื่น (ภาคปกติ)</t>
  </si>
  <si>
    <t xml:space="preserve">     4.12 คณะกรรมการสมาคม หรือสถาบันวิชาชีพ  (มีคำสั่งแต่งตั้งและผู้บังคับบัญชาอนุญาต)</t>
  </si>
  <si>
    <t xml:space="preserve">กรณีอ่านผลงานทางวิชาการเพื่อขอกำหนดตำแหน่งผู้ช่วยศาสตราจารย์ / ผู้ชำนาญการพิเศษ </t>
  </si>
  <si>
    <t xml:space="preserve">                     ภาระงาน = (สส)*(0.1451*ln(งบประมาณ+1))^3</t>
  </si>
  <si>
    <t xml:space="preserve">                   ภาระงาน = (สส)*(0.1471*ln(งบประมาณ+1))^3</t>
  </si>
  <si>
    <t xml:space="preserve">                  ภาระงาน = (สส)*(0.1575*ln(งบประมาณ+1))^3</t>
  </si>
  <si>
    <t>วันเรื่มต้นโครงการ</t>
  </si>
  <si>
    <t>วันสิ้นสุดโครงการ</t>
  </si>
  <si>
    <t xml:space="preserve">เรื่อง </t>
  </si>
  <si>
    <t xml:space="preserve">            (1)  ประธานสาขาวิชา...................................................................</t>
  </si>
  <si>
    <t>ตำแหน่งประธานสาขาวิชา……………………..</t>
  </si>
  <si>
    <t>…………..……………………………………. (ประธานสาขาวิชา)</t>
  </si>
  <si>
    <t xml:space="preserve">     6.6  กรรมการเฉพาะกิจอื่น ๆ    </t>
  </si>
  <si>
    <t xml:space="preserve">                   ภาระงาน = ค่าน้ำหนัก x สัดส่วนความรับผิดชอบ (ให้ภาระงานตามระยะเวลาที่ได้รับทุน)</t>
  </si>
  <si>
    <t xml:space="preserve">           1.1  งานสอนระดับปริญญาตรี (นิสิตภาคปกติ)</t>
  </si>
  <si>
    <r>
      <t xml:space="preserve">                           (1)   </t>
    </r>
    <r>
      <rPr>
        <u val="single"/>
        <sz val="14"/>
        <rFont val="Angsana New"/>
        <family val="1"/>
      </rPr>
      <t>งานสอนรายวิชาที่อาจารย์ไม่ต้องเดินทางไปสอนข้ามวิทยาเขต</t>
    </r>
  </si>
  <si>
    <r>
      <t xml:space="preserve">                         (2)  </t>
    </r>
    <r>
      <rPr>
        <u val="single"/>
        <sz val="14"/>
        <rFont val="Angsana New"/>
        <family val="1"/>
      </rPr>
      <t>งานสอนรายวิชาที่อาจารย์ต้องเดินทางไปสอนข้ามวิทยาเขต</t>
    </r>
  </si>
  <si>
    <t xml:space="preserve">             1.1.2 การสอนรายวิชาปฏิบัติการ</t>
  </si>
  <si>
    <r>
      <t xml:space="preserve">                      (1)  </t>
    </r>
    <r>
      <rPr>
        <u val="single"/>
        <sz val="14"/>
        <rFont val="Angsana New"/>
        <family val="1"/>
      </rPr>
      <t>งานสอนรายวิชาที่อาจารย์ไม่ต้องเดินทางไปสอนข้ามวิทยาเขต</t>
    </r>
  </si>
  <si>
    <r>
      <t xml:space="preserve">                  (2) </t>
    </r>
    <r>
      <rPr>
        <u val="single"/>
        <sz val="14"/>
        <rFont val="Angsana New"/>
        <family val="1"/>
      </rPr>
      <t>งานสอนรายวิชาที่อาจารย์ต้องเดินทางไปสอนข้ามวิทยาเขต</t>
    </r>
  </si>
  <si>
    <t xml:space="preserve">         1.1.3 งานที่ปรึกษาโครงงาน</t>
  </si>
  <si>
    <t xml:space="preserve">                   ประธาน  ภาระงาน  =  1  x  จำนวนนิสิต</t>
  </si>
  <si>
    <t xml:space="preserve">                  กรรมการ  ภาระงาน  =  0.5  x  จำนวนนิสิต</t>
  </si>
  <si>
    <t xml:space="preserve">         1.1.4 งานนิเทศการสอน</t>
  </si>
  <si>
    <t xml:space="preserve">         1.1.5 งานนิเทศฝึกงาน/นิเทศสหกิจศึกษา   </t>
  </si>
  <si>
    <r>
      <t xml:space="preserve">         1.1.6 งานวิจัยในชั้นเรียนของนิสิตฝึกสอน </t>
    </r>
    <r>
      <rPr>
        <sz val="14"/>
        <rFont val="Angsana New"/>
        <family val="1"/>
      </rPr>
      <t>ภาระงาน = 0.45 x จำนวนนิสิต</t>
    </r>
  </si>
  <si>
    <t xml:space="preserve">     1.2  งานสอนระดับบัณฑิตศึกษา (นิสิตภาคปกติ)</t>
  </si>
  <si>
    <t xml:space="preserve">            1.2.1 การสอนรายวิชาบรรยาย </t>
  </si>
  <si>
    <t xml:space="preserve">           1.2.2 การสอนรายวิชาปฏิบัติการ</t>
  </si>
  <si>
    <t xml:space="preserve">         1.2.3 งานที่ปรึกษาวิทยานิพนธ์</t>
  </si>
  <si>
    <t xml:space="preserve">         1.2.4 งานที่ปรึกษาดุษฎีนิพนธ์</t>
  </si>
  <si>
    <r>
      <t xml:space="preserve">         1.2.5 ฝึกปฏิบัติวิชาชีพในระดับบัณฑิตศึกษา </t>
    </r>
    <r>
      <rPr>
        <sz val="14"/>
        <rFont val="Angsana New"/>
        <family val="1"/>
      </rPr>
      <t>ภาระงาน = 1.5 x 0.9 x จำนวนนิสิต</t>
    </r>
  </si>
  <si>
    <t>จำนวนกลุ่ม</t>
  </si>
  <si>
    <t xml:space="preserve">               งานนิเทศวิชาชีพครู  ภาระงาน  =  0.42  x  จำนวนนิสิต</t>
  </si>
  <si>
    <t xml:space="preserve">                  1.1.1 การสอนรายวิชาบรรยาย  </t>
  </si>
  <si>
    <t xml:space="preserve">งานสอน  </t>
  </si>
  <si>
    <t>งานวิจัย/งานสร้างสรรค์ และด้านการผลิตผลงานวิชาการ</t>
  </si>
  <si>
    <t>แผ่นงานที่ 6</t>
  </si>
  <si>
    <t xml:space="preserve">               งานนิเทศการสอนวิชาเอก  ภาระงาน  =  0.85  x  จำนวนนิสิต</t>
  </si>
  <si>
    <t xml:space="preserve">                  2.4.17  งานสร้างสรรค์ (ตามกรอบที่สกอ.กำหนด) และได้มีการเผยแพร่ระดับชาติ</t>
  </si>
  <si>
    <t xml:space="preserve">                  2.4.18  งานสร้างสรรค์ (ตามกรอบที่สกอ.กำหนด) และได้มีการเผยแพร่ระดับนานาชาติ</t>
  </si>
  <si>
    <t xml:space="preserve">                  2.4.19  งานสร้างสรรค์ (ตามกรอบที่สกอ.กำหนด) และได้รับรางวัลในระดับชาติ</t>
  </si>
  <si>
    <t xml:space="preserve">                  2.4.18  งานสร้างสรรค์ (ตามกรอบที่สกอ.กำหนด) และได้รับรางวัลในระดับนานาชาติ</t>
  </si>
  <si>
    <t xml:space="preserve">                   ก.ก.ระดับมหาวิทยาลัย  (ระบุชื่อ) .................................................................................................................................</t>
  </si>
  <si>
    <t>ภาระงาน = 0.5 x คำสั่ง</t>
  </si>
  <si>
    <t>รวมภาระงานวิจัย/งานสร้างสรรค์และผลิตผลงานวิชาการ</t>
  </si>
  <si>
    <t>…………..……………………………………. (พนักงาน)</t>
  </si>
  <si>
    <t xml:space="preserve">                  2.4.10  เอกสารประกอบการสอน เอกสารคำสอน ที่จัดทำเป็นรูปเล่ม และเผยแพร่แล้ว</t>
  </si>
  <si>
    <t xml:space="preserve">                  2.4.12  ตำราหรือหนังสือทางวิชาการในสาขาวิชาชีพที่มีคุณค่าทางวิชาการและได้รับการตีพิมพ์เผยแพร่หรือจัดจำหน่าย</t>
  </si>
  <si>
    <r>
      <t xml:space="preserve">                  2.3.2  นำเสนอผลงานวิจัยในการประชุมทางวิชาการ</t>
    </r>
    <r>
      <rPr>
        <u val="single"/>
        <sz val="14"/>
        <rFont val="Angsana New"/>
        <family val="1"/>
      </rPr>
      <t xml:space="preserve">ระดับชาติ </t>
    </r>
    <r>
      <rPr>
        <sz val="14"/>
        <rFont val="Angsana New"/>
        <family val="1"/>
      </rPr>
      <t xml:space="preserve">และมีการตีพิมพ์บทความวิจัยใน proceedings ของการประชุม  </t>
    </r>
  </si>
  <si>
    <r>
      <t xml:space="preserve">                  2.3.3  นำเสนอผลงานวิจัยในการประชุมทางวิชาการ</t>
    </r>
    <r>
      <rPr>
        <u val="single"/>
        <sz val="14"/>
        <rFont val="Angsana New"/>
        <family val="1"/>
      </rPr>
      <t>ระดับนานาชาติ</t>
    </r>
    <r>
      <rPr>
        <sz val="14"/>
        <rFont val="Angsana New"/>
        <family val="1"/>
      </rPr>
      <t xml:space="preserve"> และมีการตีพิมพ์บทความวิจัยใน proceedings ของการประชุม  </t>
    </r>
  </si>
  <si>
    <r>
      <t xml:space="preserve">                  2.3.4  บทความวิจัยที่ได้รับการตีพิมพ์ในวารสาร</t>
    </r>
    <r>
      <rPr>
        <u val="single"/>
        <sz val="14"/>
        <rFont val="Angsana New"/>
        <family val="1"/>
      </rPr>
      <t>ระดับชาติ</t>
    </r>
    <r>
      <rPr>
        <sz val="14"/>
        <rFont val="Angsana New"/>
        <family val="1"/>
      </rPr>
      <t xml:space="preserve"> ที่มี peer review</t>
    </r>
  </si>
  <si>
    <r>
      <t xml:space="preserve">                  2.3.5  บทความวิจัยที่ได้รับการตีพิมพ์ในวารสาร</t>
    </r>
    <r>
      <rPr>
        <u val="single"/>
        <sz val="14"/>
        <rFont val="Angsana New"/>
        <family val="1"/>
      </rPr>
      <t>ระดับชาติ</t>
    </r>
    <r>
      <rPr>
        <sz val="14"/>
        <rFont val="Angsana New"/>
        <family val="1"/>
      </rPr>
      <t xml:space="preserve"> ตา</t>
    </r>
    <r>
      <rPr>
        <sz val="14"/>
        <rFont val="Angsana New"/>
        <family val="1"/>
      </rPr>
      <t>มการยอมรับของ TCI</t>
    </r>
  </si>
  <si>
    <r>
      <t xml:space="preserve">                  2.3.6  บทความวิจัยที่ได้รับการตีพิมพ์ในวารสาร</t>
    </r>
    <r>
      <rPr>
        <u val="single"/>
        <sz val="14"/>
        <rFont val="Angsana New"/>
        <family val="1"/>
      </rPr>
      <t>ระดับชาติ</t>
    </r>
    <r>
      <rPr>
        <sz val="14"/>
        <rFont val="Angsana New"/>
        <family val="1"/>
      </rPr>
      <t xml:space="preserve"> ตา</t>
    </r>
    <r>
      <rPr>
        <sz val="14"/>
        <rFont val="Angsana New"/>
        <family val="1"/>
      </rPr>
      <t>มการยอมรับของ สกอ./สกว.</t>
    </r>
  </si>
  <si>
    <r>
      <t xml:space="preserve">                  2.3.7  บทความวิจัยที่ได้รับการตีพิมพ์ในวารสาร</t>
    </r>
    <r>
      <rPr>
        <u val="single"/>
        <sz val="14"/>
        <rFont val="Angsana New"/>
        <family val="1"/>
      </rPr>
      <t>ระดับนานาชาติ</t>
    </r>
    <r>
      <rPr>
        <sz val="14"/>
        <rFont val="Angsana New"/>
        <family val="1"/>
      </rPr>
      <t xml:space="preserve"> ที่อยู่ในฐานข้อมูลสากลอื่น</t>
    </r>
  </si>
  <si>
    <r>
      <t xml:space="preserve">                  2.3.8  บทความวิจัยที่ได้รับการตีพิมพ์ในวารสาร</t>
    </r>
    <r>
      <rPr>
        <u val="single"/>
        <sz val="14"/>
        <rFont val="Angsana New"/>
        <family val="1"/>
      </rPr>
      <t>ระดับนานาชาติ</t>
    </r>
    <r>
      <rPr>
        <sz val="14"/>
        <rFont val="Angsana New"/>
        <family val="1"/>
      </rPr>
      <t xml:space="preserve"> ที่อยู่ในฐานข้อมูลสากล ที่ไม่ซ้ำกับ ISI หรือตามการยอมรับของ สกอ./สกว.</t>
    </r>
  </si>
  <si>
    <r>
      <t xml:space="preserve">                  2.3.9  บทความวิจัยที่ได้รับการตีพิมพ์ในวารสาร</t>
    </r>
    <r>
      <rPr>
        <u val="single"/>
        <sz val="14"/>
        <rFont val="Angsana New"/>
        <family val="1"/>
      </rPr>
      <t>ระดับนานาชาติ</t>
    </r>
    <r>
      <rPr>
        <sz val="14"/>
        <rFont val="Angsana New"/>
        <family val="1"/>
      </rPr>
      <t xml:space="preserve"> ที่อยู่ในฐานข้อมูล web of science ของสถาบัน ISI</t>
    </r>
  </si>
  <si>
    <r>
      <t xml:space="preserve">     3.1  </t>
    </r>
    <r>
      <rPr>
        <sz val="14"/>
        <rFont val="Angsana New"/>
        <family val="1"/>
      </rPr>
      <t>อาจารย์ที่ปรึกษาทางวิชาการ  ภาระงาน = 1 x จำนวนกลุ่มนิสิต</t>
    </r>
  </si>
  <si>
    <t xml:space="preserve">     3.2  ที่ปรึกษา/กรรมการด้านกิจกรรมนิสิต (ไม่เกิน 3 ชม./สด.)</t>
  </si>
  <si>
    <t xml:space="preserve">            ภาระงาน  นิสิตปริญญาตรี = 1  ,  นิสิตบัณฑิตศึกษา = 0.5</t>
  </si>
  <si>
    <t xml:space="preserve">            (2)  บัณฑิตศึกษา  กลุ่ม</t>
  </si>
  <si>
    <t xml:space="preserve">     4.7  กรรมการพัฒนา/ปรับปรุง/วิพากษ์หลักสูตรภายในและภายนอกมหาวิทยาลัย</t>
  </si>
  <si>
    <t xml:space="preserve">     6.5 กรรมการที่แต่งตั้งตามระเบียบ/ประกาศ/ข้อบังคับของมหาวิทยาลัย</t>
  </si>
  <si>
    <t xml:space="preserve">           ภาระงาน = 1.5 x จำนวนคำสั่ง</t>
  </si>
  <si>
    <t xml:space="preserve">     6.6  ประธานหลักสูตร</t>
  </si>
  <si>
    <t xml:space="preserve">           ภาระงาน = 3 x จำนวนคำสั่ง</t>
  </si>
  <si>
    <t>งานประธานสาขาวิชา/ผู้ช่วยคณบดี</t>
  </si>
  <si>
    <t xml:space="preserve">       สังกัดสาขาวิชา ……………………………………………. คณะ ……………………………………………….</t>
  </si>
  <si>
    <t xml:space="preserve">      6.2   กรรมการ/อนุกรรมการฝ่ายต่าง ๆ ของสภามหาวิทยาลัย</t>
  </si>
  <si>
    <t xml:space="preserve">      6.3  กรรมการประจำส่วนงานประเภทผู้ทรงคุณวุฒิ</t>
  </si>
  <si>
    <t xml:space="preserve">            (2)  ประธานสภาคณาจารย์และพนักงาน</t>
  </si>
  <si>
    <t xml:space="preserve">            (3)  รองประธานสภาคณาจารย์และพนักงาน</t>
  </si>
  <si>
    <t xml:space="preserve">            (4)  กรรมการและเลขาธิการสภาคณาจารย์และพนักงาน</t>
  </si>
  <si>
    <t xml:space="preserve">            (5)  กรรมการสภาคณาจารย์และพนักงาน</t>
  </si>
  <si>
    <t xml:space="preserve">                (6)  ประธานโครงการสนับสนุนการจัดตั้งห้องเรียนวิทยาศาสตร์ในโรงเรียน โดยการกำกับดูแลของมหาวิทยาลัย</t>
  </si>
  <si>
    <t xml:space="preserve">               (7)  รองประธานโครงการสนับสนุนการจัดตั้งห้องเรียนวิทยาศาสตร์ในโรงเรียน โดยการกำกับดูแลของมหาวิทยาลัย</t>
  </si>
  <si>
    <t>คำสั่ง</t>
  </si>
  <si>
    <t xml:space="preserve">ไม่น้อยกว่า 7 ชม./สด. (20%)  </t>
  </si>
  <si>
    <t xml:space="preserve">                                             ตำแหน่ง</t>
  </si>
  <si>
    <t>4.ภาระงานอื่นตามตำแหน่งที่ได้รับแต่งตั้ง</t>
  </si>
  <si>
    <t>7.  ภาระงานอื่นตามตำแหน่งที่ได้รับแต่งตั้ง</t>
  </si>
  <si>
    <t>5.  งานทำนุบำรุงศิลปและวัฒนธรรม</t>
  </si>
  <si>
    <t xml:space="preserve">      6.1   กรรมการสภามหาวิทยาลัยประเภทผู้แทนคณาจารย์</t>
  </si>
  <si>
    <t xml:space="preserve">     6.4  กรรมการบริหารหลักสูตร /ผู้รับผิดชอบหลักสูตร</t>
  </si>
  <si>
    <t xml:space="preserve">1. ภาระงานด้านการสอน  </t>
  </si>
  <si>
    <t>2. ภาระงานด้านการวิจัย และการผลิตผลงานวิชาการ</t>
  </si>
  <si>
    <r>
      <t>3. ภาระ</t>
    </r>
    <r>
      <rPr>
        <sz val="12"/>
        <rFont val="Angsana New"/>
        <family val="1"/>
      </rPr>
      <t>งานด้านการพัฒนานิสิต/บริการวิชาการ/ทำนุบำรุงศิลปวัฒนธรรม/ภาระงานอื่น ๆ</t>
    </r>
  </si>
  <si>
    <t xml:space="preserve">      2.  ภาระงานด้านการวิจัย/การผลิตงานสร้างสรรค์ และการผลิตผลงานวิชาการ  </t>
  </si>
  <si>
    <t>3.  ภาระงานด้านการพัฒนานิสิต</t>
  </si>
  <si>
    <t xml:space="preserve">      จัดโครงการทำนุบำรุงศิลปวัฒนธรรม </t>
  </si>
  <si>
    <t>6.  ภาระงานอื่น ๆ</t>
  </si>
  <si>
    <t xml:space="preserve">รวมภาระงานด้านการพัฒนานิสิต การบริการวิชาการ การทำนุบำรุงศิลปวัฒนธรรม และภาระงานอื่น ๆ </t>
  </si>
  <si>
    <t xml:space="preserve">      1.  ภาระงานด้านการสอน</t>
  </si>
  <si>
    <t>ทดแทนภาระงานด้านการสอนได้ไม่เกิน 9 ชม./สด.</t>
  </si>
  <si>
    <t xml:space="preserve">ภาระงานขั้นต่ำไม่น้อยกว่า 35 ชม./สด. </t>
  </si>
  <si>
    <t>วิธีการกรอกแบบรายงานผลการปฏิบัติงาน</t>
  </si>
  <si>
    <t>แบบรายงานการปฏิบัติงานสำหรับลูกจ้างมหาวิทยาลัย  ประเภทวิชาการ  สายคณาจารย์</t>
  </si>
  <si>
    <t>ปีงบประมาณ 2560  วันที่ 1 สิงหาคม 2559 - 31 กรกฎาคม 2560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</si>
</sst>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&quot;฿&quot;#,##0;\-&quot;฿&quot;#,##0"/>
    <numFmt numFmtId="169" formatCode="&quot;฿&quot;#,##0;[Red]\-&quot;฿&quot;#,##0"/>
    <numFmt numFmtId="170" formatCode="&quot;฿&quot;#,##0.00;\-&quot;฿&quot;#,##0.00"/>
    <numFmt numFmtId="171" formatCode="&quot;฿&quot;#,##0.00;[Red]\-&quot;฿&quot;#,##0.00"/>
    <numFmt numFmtId="172" formatCode="_-&quot;฿&quot;* #,##0_-;\-&quot;฿&quot;* #,##0_-;_-&quot;฿&quot;* &quot;-&quot;_-;_-@_-"/>
    <numFmt numFmtId="173" formatCode="_-* #,##0_-;\-* #,##0_-;_-* &quot;-&quot;_-;_-@_-"/>
    <numFmt numFmtId="174" formatCode="_-&quot;฿&quot;* #,##0.00_-;\-&quot;฿&quot;* #,##0.00_-;_-&quot;฿&quot;* &quot;-&quot;??_-;_-@_-"/>
    <numFmt numFmtId="175" formatCode="_-* #,##0.00_-;\-* #,##0.00_-;_-* &quot;-&quot;??_-;_-@_-"/>
    <numFmt numFmtId="176" formatCode="\t&quot;฿&quot;#,##0_);\(\t&quot;฿&quot;#,##0\)"/>
    <numFmt numFmtId="177" formatCode="\t&quot;฿&quot;#,##0_);[Red]\(\t&quot;฿&quot;#,##0\)"/>
    <numFmt numFmtId="178" formatCode="\t&quot;฿&quot;#,##0.00_);\(\t&quot;฿&quot;#,##0.00\)"/>
    <numFmt numFmtId="179" formatCode="\t&quot;฿&quot;#,##0.00_);[Red]\(\t&quot;฿&quot;#,##0.00\)"/>
    <numFmt numFmtId="180" formatCode="0.000"/>
    <numFmt numFmtId="181" formatCode="0.0"/>
    <numFmt numFmtId="182" formatCode="[$-41E]d\ mmmm\ yyyy"/>
    <numFmt numFmtId="183" formatCode="0.0000"/>
    <numFmt numFmtId="184" formatCode="&quot;ใช่&quot;;&quot;ใช่&quot;;&quot;ไม่ใช่&quot;"/>
    <numFmt numFmtId="185" formatCode="&quot;จริง&quot;;&quot;จริง&quot;;&quot;เท็จ&quot;"/>
    <numFmt numFmtId="186" formatCode="&quot;เปิด&quot;;&quot;เปิด&quot;;&quot;ปิด&quot;"/>
    <numFmt numFmtId="187" formatCode="[$€-2]\ #,##0.00_);[Red]\([$€-2]\ #,##0.00\)"/>
  </numFmts>
  <fonts count="55">
    <font>
      <sz val="14"/>
      <name val="Cordia New"/>
      <family val="0"/>
    </font>
    <font>
      <sz val="14"/>
      <name val="Angsana New"/>
      <family val="1"/>
    </font>
    <font>
      <b/>
      <sz val="14"/>
      <name val="Angsana New"/>
      <family val="1"/>
    </font>
    <font>
      <b/>
      <u val="single"/>
      <sz val="14"/>
      <name val="Angsana New"/>
      <family val="1"/>
    </font>
    <font>
      <b/>
      <sz val="16"/>
      <name val="Angsana New"/>
      <family val="1"/>
    </font>
    <font>
      <u val="single"/>
      <sz val="14"/>
      <name val="Angsana New"/>
      <family val="1"/>
    </font>
    <font>
      <sz val="12"/>
      <name val="Angsana New"/>
      <family val="1"/>
    </font>
    <font>
      <sz val="10"/>
      <name val="Angsana New"/>
      <family val="1"/>
    </font>
    <font>
      <sz val="13"/>
      <name val="Angsana New"/>
      <family val="1"/>
    </font>
    <font>
      <sz val="14"/>
      <color indexed="10"/>
      <name val="Angsana New"/>
      <family val="1"/>
    </font>
    <font>
      <b/>
      <u val="single"/>
      <sz val="15"/>
      <name val="Cordia New"/>
      <family val="2"/>
    </font>
    <font>
      <sz val="15"/>
      <name val="Cordia New"/>
      <family val="2"/>
    </font>
    <font>
      <b/>
      <sz val="18"/>
      <color indexed="10"/>
      <name val="Cordia New"/>
      <family val="2"/>
    </font>
    <font>
      <b/>
      <sz val="12"/>
      <name val="Angsana New"/>
      <family val="1"/>
    </font>
    <font>
      <b/>
      <u val="single"/>
      <sz val="18"/>
      <name val="Cordia New"/>
      <family val="2"/>
    </font>
    <font>
      <sz val="11"/>
      <name val="Angsana New"/>
      <family val="1"/>
    </font>
    <font>
      <u val="single"/>
      <sz val="13"/>
      <name val="Angsana New"/>
      <family val="1"/>
    </font>
    <font>
      <b/>
      <sz val="14"/>
      <color indexed="30"/>
      <name val="Angsana New"/>
      <family val="1"/>
    </font>
    <font>
      <sz val="14"/>
      <color indexed="30"/>
      <name val="Angsana New"/>
      <family val="1"/>
    </font>
    <font>
      <sz val="8"/>
      <name val="Cordia Ne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Angsana New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0" fillId="31" borderId="7" applyNumberFormat="0" applyFont="0" applyAlignment="0" applyProtection="0"/>
    <xf numFmtId="0" fontId="50" fillId="26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5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8" xfId="0" applyFont="1" applyBorder="1" applyAlignment="1">
      <alignment/>
    </xf>
    <xf numFmtId="49" fontId="1" fillId="0" borderId="16" xfId="0" applyNumberFormat="1" applyFont="1" applyBorder="1" applyAlignment="1">
      <alignment/>
    </xf>
    <xf numFmtId="0" fontId="1" fillId="0" borderId="17" xfId="0" applyFont="1" applyBorder="1" applyAlignment="1">
      <alignment horizontal="center"/>
    </xf>
    <xf numFmtId="0" fontId="6" fillId="0" borderId="0" xfId="0" applyFont="1" applyAlignment="1">
      <alignment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4" xfId="0" applyFont="1" applyBorder="1" applyAlignment="1">
      <alignment/>
    </xf>
    <xf numFmtId="0" fontId="1" fillId="0" borderId="21" xfId="0" applyFont="1" applyBorder="1" applyAlignment="1">
      <alignment horizontal="left"/>
    </xf>
    <xf numFmtId="0" fontId="5" fillId="0" borderId="21" xfId="0" applyFont="1" applyBorder="1" applyAlignment="1">
      <alignment/>
    </xf>
    <xf numFmtId="49" fontId="1" fillId="0" borderId="21" xfId="0" applyNumberFormat="1" applyFont="1" applyBorder="1" applyAlignment="1">
      <alignment/>
    </xf>
    <xf numFmtId="0" fontId="1" fillId="0" borderId="0" xfId="0" applyFont="1" applyAlignment="1">
      <alignment horizontal="right"/>
    </xf>
    <xf numFmtId="181" fontId="1" fillId="0" borderId="20" xfId="0" applyNumberFormat="1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181" fontId="1" fillId="0" borderId="0" xfId="0" applyNumberFormat="1" applyFont="1" applyBorder="1" applyAlignment="1">
      <alignment/>
    </xf>
    <xf numFmtId="0" fontId="8" fillId="0" borderId="23" xfId="0" applyFont="1" applyBorder="1" applyAlignment="1">
      <alignment/>
    </xf>
    <xf numFmtId="0" fontId="8" fillId="0" borderId="15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22" xfId="0" applyFont="1" applyBorder="1" applyAlignment="1">
      <alignment/>
    </xf>
    <xf numFmtId="0" fontId="6" fillId="0" borderId="19" xfId="0" applyFont="1" applyBorder="1" applyAlignment="1">
      <alignment/>
    </xf>
    <xf numFmtId="0" fontId="8" fillId="0" borderId="11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1" fillId="0" borderId="24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181" fontId="1" fillId="3" borderId="10" xfId="0" applyNumberFormat="1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2" fillId="32" borderId="11" xfId="0" applyFont="1" applyFill="1" applyBorder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181" fontId="1" fillId="0" borderId="14" xfId="0" applyNumberFormat="1" applyFont="1" applyFill="1" applyBorder="1" applyAlignment="1">
      <alignment/>
    </xf>
    <xf numFmtId="181" fontId="1" fillId="0" borderId="13" xfId="0" applyNumberFormat="1" applyFont="1" applyBorder="1" applyAlignment="1">
      <alignment/>
    </xf>
    <xf numFmtId="181" fontId="1" fillId="33" borderId="10" xfId="0" applyNumberFormat="1" applyFont="1" applyFill="1" applyBorder="1" applyAlignment="1">
      <alignment horizontal="center"/>
    </xf>
    <xf numFmtId="181" fontId="1" fillId="0" borderId="20" xfId="0" applyNumberFormat="1" applyFont="1" applyFill="1" applyBorder="1" applyAlignment="1">
      <alignment/>
    </xf>
    <xf numFmtId="181" fontId="1" fillId="0" borderId="14" xfId="0" applyNumberFormat="1" applyFont="1" applyFill="1" applyBorder="1" applyAlignment="1">
      <alignment/>
    </xf>
    <xf numFmtId="181" fontId="1" fillId="33" borderId="15" xfId="0" applyNumberFormat="1" applyFont="1" applyFill="1" applyBorder="1" applyAlignment="1">
      <alignment horizontal="center"/>
    </xf>
    <xf numFmtId="181" fontId="1" fillId="0" borderId="14" xfId="0" applyNumberFormat="1" applyFont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2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2" fillId="0" borderId="0" xfId="0" applyFont="1" applyBorder="1" applyAlignment="1">
      <alignment horizontal="left"/>
    </xf>
    <xf numFmtId="181" fontId="1" fillId="0" borderId="0" xfId="0" applyNumberFormat="1" applyFont="1" applyFill="1" applyBorder="1" applyAlignment="1">
      <alignment horizontal="center"/>
    </xf>
    <xf numFmtId="0" fontId="1" fillId="0" borderId="16" xfId="0" applyFont="1" applyBorder="1" applyAlignment="1">
      <alignment horizontal="left"/>
    </xf>
    <xf numFmtId="181" fontId="1" fillId="0" borderId="0" xfId="0" applyNumberFormat="1" applyFont="1" applyFill="1" applyBorder="1" applyAlignment="1">
      <alignment/>
    </xf>
    <xf numFmtId="181" fontId="1" fillId="0" borderId="24" xfId="0" applyNumberFormat="1" applyFont="1" applyFill="1" applyBorder="1" applyAlignment="1">
      <alignment/>
    </xf>
    <xf numFmtId="181" fontId="2" fillId="34" borderId="10" xfId="0" applyNumberFormat="1" applyFont="1" applyFill="1" applyBorder="1" applyAlignment="1">
      <alignment horizontal="center"/>
    </xf>
    <xf numFmtId="181" fontId="1" fillId="0" borderId="23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left"/>
    </xf>
    <xf numFmtId="181" fontId="1" fillId="0" borderId="0" xfId="0" applyNumberFormat="1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81" fontId="1" fillId="33" borderId="12" xfId="0" applyNumberFormat="1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right"/>
    </xf>
    <xf numFmtId="0" fontId="1" fillId="3" borderId="13" xfId="0" applyFont="1" applyFill="1" applyBorder="1" applyAlignment="1">
      <alignment horizontal="center"/>
    </xf>
    <xf numFmtId="0" fontId="1" fillId="3" borderId="16" xfId="0" applyFont="1" applyFill="1" applyBorder="1" applyAlignment="1">
      <alignment/>
    </xf>
    <xf numFmtId="0" fontId="1" fillId="3" borderId="17" xfId="0" applyFont="1" applyFill="1" applyBorder="1" applyAlignment="1">
      <alignment/>
    </xf>
    <xf numFmtId="0" fontId="1" fillId="3" borderId="16" xfId="0" applyFont="1" applyFill="1" applyBorder="1" applyAlignment="1">
      <alignment horizontal="center"/>
    </xf>
    <xf numFmtId="0" fontId="1" fillId="3" borderId="14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1" fillId="33" borderId="24" xfId="0" applyFont="1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5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1" fillId="18" borderId="11" xfId="0" applyFont="1" applyFill="1" applyBorder="1" applyAlignment="1">
      <alignment horizontal="center"/>
    </xf>
    <xf numFmtId="0" fontId="2" fillId="18" borderId="11" xfId="0" applyFont="1" applyFill="1" applyBorder="1" applyAlignment="1">
      <alignment/>
    </xf>
    <xf numFmtId="0" fontId="1" fillId="18" borderId="12" xfId="0" applyFont="1" applyFill="1" applyBorder="1" applyAlignment="1">
      <alignment/>
    </xf>
    <xf numFmtId="0" fontId="1" fillId="0" borderId="20" xfId="0" applyFont="1" applyBorder="1" applyAlignment="1">
      <alignment/>
    </xf>
    <xf numFmtId="0" fontId="9" fillId="0" borderId="0" xfId="0" applyFont="1" applyAlignment="1">
      <alignment/>
    </xf>
    <xf numFmtId="0" fontId="2" fillId="3" borderId="18" xfId="0" applyFont="1" applyFill="1" applyBorder="1" applyAlignment="1">
      <alignment/>
    </xf>
    <xf numFmtId="0" fontId="8" fillId="0" borderId="18" xfId="0" applyFont="1" applyBorder="1" applyAlignment="1">
      <alignment/>
    </xf>
    <xf numFmtId="0" fontId="6" fillId="0" borderId="16" xfId="0" applyFont="1" applyBorder="1" applyAlignment="1">
      <alignment/>
    </xf>
    <xf numFmtId="181" fontId="7" fillId="3" borderId="10" xfId="0" applyNumberFormat="1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81" fontId="1" fillId="0" borderId="20" xfId="0" applyNumberFormat="1" applyFont="1" applyFill="1" applyBorder="1" applyAlignment="1">
      <alignment/>
    </xf>
    <xf numFmtId="0" fontId="7" fillId="34" borderId="10" xfId="0" applyFont="1" applyFill="1" applyBorder="1" applyAlignment="1">
      <alignment horizontal="center"/>
    </xf>
    <xf numFmtId="181" fontId="1" fillId="34" borderId="1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1" fillId="0" borderId="21" xfId="0" applyFont="1" applyBorder="1" applyAlignment="1">
      <alignment/>
    </xf>
    <xf numFmtId="0" fontId="1" fillId="33" borderId="15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/>
    </xf>
    <xf numFmtId="0" fontId="1" fillId="33" borderId="18" xfId="0" applyFont="1" applyFill="1" applyBorder="1" applyAlignment="1">
      <alignment/>
    </xf>
    <xf numFmtId="0" fontId="1" fillId="33" borderId="23" xfId="0" applyFont="1" applyFill="1" applyBorder="1" applyAlignment="1">
      <alignment/>
    </xf>
    <xf numFmtId="0" fontId="6" fillId="33" borderId="13" xfId="0" applyFont="1" applyFill="1" applyBorder="1" applyAlignment="1">
      <alignment horizontal="center"/>
    </xf>
    <xf numFmtId="0" fontId="1" fillId="33" borderId="16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1" fillId="33" borderId="17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6" fillId="33" borderId="16" xfId="0" applyFont="1" applyFill="1" applyBorder="1" applyAlignment="1">
      <alignment/>
    </xf>
    <xf numFmtId="0" fontId="6" fillId="0" borderId="18" xfId="0" applyFont="1" applyBorder="1" applyAlignment="1">
      <alignment/>
    </xf>
    <xf numFmtId="0" fontId="6" fillId="0" borderId="21" xfId="0" applyFont="1" applyBorder="1" applyAlignment="1">
      <alignment/>
    </xf>
    <xf numFmtId="181" fontId="2" fillId="33" borderId="10" xfId="0" applyNumberFormat="1" applyFont="1" applyFill="1" applyBorder="1" applyAlignment="1">
      <alignment horizontal="center"/>
    </xf>
    <xf numFmtId="0" fontId="8" fillId="0" borderId="24" xfId="0" applyFont="1" applyBorder="1" applyAlignment="1">
      <alignment/>
    </xf>
    <xf numFmtId="0" fontId="8" fillId="0" borderId="12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181" fontId="2" fillId="3" borderId="10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181" fontId="1" fillId="0" borderId="15" xfId="0" applyNumberFormat="1" applyFont="1" applyFill="1" applyBorder="1" applyAlignment="1">
      <alignment horizontal="center"/>
    </xf>
    <xf numFmtId="181" fontId="1" fillId="0" borderId="22" xfId="0" applyNumberFormat="1" applyFont="1" applyFill="1" applyBorder="1" applyAlignment="1">
      <alignment horizontal="center"/>
    </xf>
    <xf numFmtId="181" fontId="1" fillId="0" borderId="17" xfId="0" applyNumberFormat="1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181" fontId="1" fillId="0" borderId="24" xfId="0" applyNumberFormat="1" applyFont="1" applyFill="1" applyBorder="1" applyAlignment="1">
      <alignment horizontal="center"/>
    </xf>
    <xf numFmtId="0" fontId="6" fillId="0" borderId="11" xfId="0" applyFont="1" applyBorder="1" applyAlignment="1">
      <alignment/>
    </xf>
    <xf numFmtId="0" fontId="2" fillId="33" borderId="11" xfId="0" applyFont="1" applyFill="1" applyBorder="1" applyAlignment="1">
      <alignment/>
    </xf>
    <xf numFmtId="2" fontId="1" fillId="0" borderId="20" xfId="0" applyNumberFormat="1" applyFont="1" applyBorder="1" applyAlignment="1">
      <alignment/>
    </xf>
    <xf numFmtId="2" fontId="1" fillId="33" borderId="15" xfId="0" applyNumberFormat="1" applyFont="1" applyFill="1" applyBorder="1" applyAlignment="1">
      <alignment/>
    </xf>
    <xf numFmtId="0" fontId="1" fillId="10" borderId="18" xfId="0" applyFont="1" applyFill="1" applyBorder="1" applyAlignment="1">
      <alignment/>
    </xf>
    <xf numFmtId="0" fontId="1" fillId="10" borderId="23" xfId="0" applyFont="1" applyFill="1" applyBorder="1" applyAlignment="1">
      <alignment/>
    </xf>
    <xf numFmtId="0" fontId="1" fillId="10" borderId="15" xfId="0" applyFont="1" applyFill="1" applyBorder="1" applyAlignment="1">
      <alignment horizontal="center"/>
    </xf>
    <xf numFmtId="0" fontId="1" fillId="10" borderId="13" xfId="0" applyFont="1" applyFill="1" applyBorder="1" applyAlignment="1">
      <alignment horizontal="center"/>
    </xf>
    <xf numFmtId="0" fontId="1" fillId="10" borderId="21" xfId="0" applyFont="1" applyFill="1" applyBorder="1" applyAlignment="1">
      <alignment/>
    </xf>
    <xf numFmtId="0" fontId="1" fillId="10" borderId="0" xfId="0" applyFont="1" applyFill="1" applyBorder="1" applyAlignment="1">
      <alignment/>
    </xf>
    <xf numFmtId="0" fontId="1" fillId="10" borderId="22" xfId="0" applyFont="1" applyFill="1" applyBorder="1" applyAlignment="1">
      <alignment horizontal="center"/>
    </xf>
    <xf numFmtId="0" fontId="1" fillId="10" borderId="20" xfId="0" applyFont="1" applyFill="1" applyBorder="1" applyAlignment="1">
      <alignment horizontal="center"/>
    </xf>
    <xf numFmtId="181" fontId="1" fillId="10" borderId="10" xfId="0" applyNumberFormat="1" applyFont="1" applyFill="1" applyBorder="1" applyAlignment="1">
      <alignment horizontal="center"/>
    </xf>
    <xf numFmtId="0" fontId="2" fillId="10" borderId="11" xfId="0" applyFont="1" applyFill="1" applyBorder="1" applyAlignment="1">
      <alignment/>
    </xf>
    <xf numFmtId="0" fontId="54" fillId="0" borderId="21" xfId="0" applyFont="1" applyBorder="1" applyAlignment="1">
      <alignment/>
    </xf>
    <xf numFmtId="0" fontId="54" fillId="0" borderId="0" xfId="0" applyFont="1" applyAlignment="1">
      <alignment/>
    </xf>
    <xf numFmtId="0" fontId="54" fillId="0" borderId="0" xfId="0" applyFont="1" applyBorder="1" applyAlignment="1">
      <alignment/>
    </xf>
    <xf numFmtId="0" fontId="54" fillId="0" borderId="22" xfId="0" applyFont="1" applyBorder="1" applyAlignment="1">
      <alignment horizontal="center"/>
    </xf>
    <xf numFmtId="0" fontId="54" fillId="0" borderId="20" xfId="0" applyFont="1" applyBorder="1" applyAlignment="1">
      <alignment horizontal="center"/>
    </xf>
    <xf numFmtId="181" fontId="54" fillId="0" borderId="20" xfId="0" applyNumberFormat="1" applyFont="1" applyBorder="1" applyAlignment="1">
      <alignment/>
    </xf>
    <xf numFmtId="49" fontId="54" fillId="0" borderId="21" xfId="0" applyNumberFormat="1" applyFont="1" applyBorder="1" applyAlignment="1">
      <alignment/>
    </xf>
    <xf numFmtId="49" fontId="54" fillId="0" borderId="16" xfId="0" applyNumberFormat="1" applyFont="1" applyBorder="1" applyAlignment="1">
      <alignment/>
    </xf>
    <xf numFmtId="0" fontId="54" fillId="0" borderId="19" xfId="0" applyFont="1" applyBorder="1" applyAlignment="1">
      <alignment/>
    </xf>
    <xf numFmtId="0" fontId="54" fillId="0" borderId="17" xfId="0" applyFont="1" applyBorder="1" applyAlignment="1">
      <alignment horizontal="center"/>
    </xf>
    <xf numFmtId="0" fontId="54" fillId="0" borderId="14" xfId="0" applyFont="1" applyBorder="1" applyAlignment="1">
      <alignment horizontal="center"/>
    </xf>
    <xf numFmtId="181" fontId="54" fillId="0" borderId="14" xfId="0" applyNumberFormat="1" applyFont="1" applyBorder="1" applyAlignment="1">
      <alignment/>
    </xf>
    <xf numFmtId="49" fontId="54" fillId="0" borderId="23" xfId="0" applyNumberFormat="1" applyFont="1" applyBorder="1" applyAlignment="1">
      <alignment/>
    </xf>
    <xf numFmtId="0" fontId="54" fillId="0" borderId="23" xfId="0" applyFont="1" applyBorder="1" applyAlignment="1">
      <alignment/>
    </xf>
    <xf numFmtId="0" fontId="54" fillId="0" borderId="23" xfId="0" applyFont="1" applyBorder="1" applyAlignment="1">
      <alignment horizontal="center"/>
    </xf>
    <xf numFmtId="181" fontId="54" fillId="0" borderId="23" xfId="0" applyNumberFormat="1" applyFont="1" applyBorder="1" applyAlignment="1">
      <alignment/>
    </xf>
    <xf numFmtId="0" fontId="8" fillId="0" borderId="21" xfId="0" applyFont="1" applyBorder="1" applyAlignment="1">
      <alignment/>
    </xf>
    <xf numFmtId="0" fontId="1" fillId="10" borderId="14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0" xfId="0" applyFont="1" applyBorder="1" applyAlignment="1">
      <alignment horizontal="center"/>
    </xf>
    <xf numFmtId="181" fontId="1" fillId="0" borderId="21" xfId="0" applyNumberFormat="1" applyFont="1" applyBorder="1" applyAlignment="1">
      <alignment horizontal="center"/>
    </xf>
    <xf numFmtId="181" fontId="1" fillId="0" borderId="22" xfId="0" applyNumberFormat="1" applyFont="1" applyBorder="1" applyAlignment="1">
      <alignment horizontal="center"/>
    </xf>
    <xf numFmtId="181" fontId="1" fillId="3" borderId="11" xfId="0" applyNumberFormat="1" applyFont="1" applyFill="1" applyBorder="1" applyAlignment="1">
      <alignment horizontal="center"/>
    </xf>
    <xf numFmtId="181" fontId="1" fillId="3" borderId="12" xfId="0" applyNumberFormat="1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181" fontId="1" fillId="0" borderId="16" xfId="0" applyNumberFormat="1" applyFont="1" applyBorder="1" applyAlignment="1">
      <alignment horizontal="center"/>
    </xf>
    <xf numFmtId="181" fontId="1" fillId="0" borderId="17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81" fontId="1" fillId="0" borderId="18" xfId="0" applyNumberFormat="1" applyFont="1" applyBorder="1" applyAlignment="1">
      <alignment horizontal="center"/>
    </xf>
    <xf numFmtId="181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2" fontId="1" fillId="0" borderId="22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15" xfId="0" applyFont="1" applyBorder="1" applyAlignment="1">
      <alignment/>
    </xf>
    <xf numFmtId="0" fontId="2" fillId="3" borderId="11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34" borderId="24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24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181" fontId="13" fillId="33" borderId="11" xfId="0" applyNumberFormat="1" applyFont="1" applyFill="1" applyBorder="1" applyAlignment="1">
      <alignment horizontal="center"/>
    </xf>
    <xf numFmtId="181" fontId="13" fillId="33" borderId="24" xfId="0" applyNumberFormat="1" applyFont="1" applyFill="1" applyBorder="1" applyAlignment="1">
      <alignment horizontal="center"/>
    </xf>
    <xf numFmtId="181" fontId="13" fillId="33" borderId="12" xfId="0" applyNumberFormat="1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18" borderId="11" xfId="0" applyFont="1" applyFill="1" applyBorder="1" applyAlignment="1">
      <alignment horizontal="center"/>
    </xf>
    <xf numFmtId="0" fontId="1" fillId="18" borderId="24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L30"/>
  <sheetViews>
    <sheetView zoomScalePageLayoutView="0" workbookViewId="0" topLeftCell="A1">
      <selection activeCell="A1" sqref="A1:L1"/>
    </sheetView>
  </sheetViews>
  <sheetFormatPr defaultColWidth="9.140625" defaultRowHeight="21.75"/>
  <cols>
    <col min="1" max="1" width="5.00390625" style="63" customWidth="1"/>
    <col min="2" max="2" width="5.28125" style="62" customWidth="1"/>
    <col min="3" max="3" width="12.28125" style="62" customWidth="1"/>
    <col min="4" max="16384" width="9.140625" style="62" customWidth="1"/>
  </cols>
  <sheetData>
    <row r="1" spans="1:12" ht="26.25">
      <c r="A1" s="192" t="s">
        <v>319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</row>
    <row r="2" spans="1:10" ht="22.5">
      <c r="A2" s="61"/>
      <c r="B2" s="61"/>
      <c r="C2" s="61"/>
      <c r="D2" s="61"/>
      <c r="E2" s="61"/>
      <c r="F2" s="61"/>
      <c r="G2" s="61"/>
      <c r="H2" s="61"/>
      <c r="I2" s="61"/>
      <c r="J2" s="61"/>
    </row>
    <row r="3" spans="1:9" ht="26.25">
      <c r="A3" s="80">
        <v>1</v>
      </c>
      <c r="B3" s="81" t="s">
        <v>96</v>
      </c>
      <c r="C3" s="81"/>
      <c r="D3" s="81"/>
      <c r="E3" s="81"/>
      <c r="F3" s="81"/>
      <c r="G3" s="81"/>
      <c r="H3" s="81"/>
      <c r="I3" s="81"/>
    </row>
    <row r="4" spans="1:2" ht="22.5">
      <c r="A4" s="63">
        <v>2</v>
      </c>
      <c r="B4" s="62" t="s">
        <v>69</v>
      </c>
    </row>
    <row r="5" spans="2:4" ht="22.5">
      <c r="B5" s="64">
        <v>2.1</v>
      </c>
      <c r="C5" s="62" t="s">
        <v>74</v>
      </c>
      <c r="D5" s="62" t="s">
        <v>71</v>
      </c>
    </row>
    <row r="6" spans="2:4" ht="22.5">
      <c r="B6" s="64">
        <v>2.2</v>
      </c>
      <c r="C6" s="62" t="s">
        <v>75</v>
      </c>
      <c r="D6" s="62" t="s">
        <v>72</v>
      </c>
    </row>
    <row r="7" spans="2:4" ht="22.5">
      <c r="B7" s="64">
        <v>2.3</v>
      </c>
      <c r="C7" s="62" t="s">
        <v>76</v>
      </c>
      <c r="D7" s="62" t="s">
        <v>259</v>
      </c>
    </row>
    <row r="8" spans="2:4" ht="22.5">
      <c r="B8" s="64">
        <v>2.4</v>
      </c>
      <c r="C8" s="62" t="s">
        <v>77</v>
      </c>
      <c r="D8" s="62" t="s">
        <v>260</v>
      </c>
    </row>
    <row r="9" spans="2:4" ht="22.5">
      <c r="B9" s="64">
        <v>2.5</v>
      </c>
      <c r="C9" s="62" t="s">
        <v>78</v>
      </c>
      <c r="D9" s="62" t="s">
        <v>70</v>
      </c>
    </row>
    <row r="10" spans="2:4" ht="22.5">
      <c r="B10" s="64">
        <v>2.6</v>
      </c>
      <c r="C10" s="62" t="s">
        <v>261</v>
      </c>
      <c r="D10" s="62" t="s">
        <v>290</v>
      </c>
    </row>
    <row r="11" spans="1:2" ht="22.5">
      <c r="A11" s="63">
        <v>3</v>
      </c>
      <c r="B11" s="62" t="s">
        <v>73</v>
      </c>
    </row>
    <row r="12" spans="2:3" ht="22.5">
      <c r="B12" s="64">
        <v>3.1</v>
      </c>
      <c r="C12" s="62" t="s">
        <v>89</v>
      </c>
    </row>
    <row r="13" spans="2:3" ht="22.5">
      <c r="B13" s="64"/>
      <c r="C13" s="62" t="s">
        <v>97</v>
      </c>
    </row>
    <row r="14" ht="22.5">
      <c r="C14" s="65" t="s">
        <v>50</v>
      </c>
    </row>
    <row r="15" ht="22.5">
      <c r="C15" s="62" t="s">
        <v>91</v>
      </c>
    </row>
    <row r="16" spans="2:3" ht="22.5">
      <c r="B16" s="64"/>
      <c r="C16" s="62" t="s">
        <v>92</v>
      </c>
    </row>
    <row r="17" spans="2:7" ht="22.5">
      <c r="B17" s="64"/>
      <c r="C17" s="62" t="s">
        <v>83</v>
      </c>
      <c r="F17" s="62" t="s">
        <v>8</v>
      </c>
      <c r="G17" s="62" t="s">
        <v>80</v>
      </c>
    </row>
    <row r="18" spans="2:7" ht="22.5">
      <c r="B18" s="64"/>
      <c r="C18" s="62" t="s">
        <v>84</v>
      </c>
      <c r="F18" s="62" t="s">
        <v>8</v>
      </c>
      <c r="G18" s="62" t="s">
        <v>81</v>
      </c>
    </row>
    <row r="19" spans="2:7" ht="22.5">
      <c r="B19" s="64"/>
      <c r="C19" s="62" t="s">
        <v>85</v>
      </c>
      <c r="F19" s="62" t="s">
        <v>8</v>
      </c>
      <c r="G19" s="62" t="s">
        <v>82</v>
      </c>
    </row>
    <row r="20" spans="2:3" ht="22.5">
      <c r="B20" s="64"/>
      <c r="C20" s="62" t="s">
        <v>93</v>
      </c>
    </row>
    <row r="21" spans="2:3" ht="22.5">
      <c r="B21" s="64"/>
      <c r="C21" s="62" t="s">
        <v>86</v>
      </c>
    </row>
    <row r="22" spans="2:3" ht="22.5">
      <c r="B22" s="64"/>
      <c r="C22" s="62" t="s">
        <v>94</v>
      </c>
    </row>
    <row r="23" spans="2:3" ht="22.5">
      <c r="B23" s="64"/>
      <c r="C23" s="62" t="s">
        <v>95</v>
      </c>
    </row>
    <row r="24" spans="2:3" ht="22.5">
      <c r="B24" s="64">
        <v>3.2</v>
      </c>
      <c r="C24" s="62" t="s">
        <v>106</v>
      </c>
    </row>
    <row r="25" spans="2:3" ht="22.5">
      <c r="B25" s="64">
        <v>3.3</v>
      </c>
      <c r="C25" s="62" t="s">
        <v>214</v>
      </c>
    </row>
    <row r="26" spans="2:3" ht="22.5">
      <c r="B26" s="64">
        <v>3.4</v>
      </c>
      <c r="C26" s="62" t="s">
        <v>87</v>
      </c>
    </row>
    <row r="27" spans="2:3" ht="22.5">
      <c r="B27" s="64"/>
      <c r="C27" s="62" t="s">
        <v>88</v>
      </c>
    </row>
    <row r="28" spans="2:3" ht="22.5">
      <c r="B28" s="64">
        <v>3.5</v>
      </c>
      <c r="C28" s="62" t="s">
        <v>79</v>
      </c>
    </row>
    <row r="30" spans="2:12" ht="22.5">
      <c r="B30" s="191" t="s">
        <v>90</v>
      </c>
      <c r="C30" s="191"/>
      <c r="D30" s="191"/>
      <c r="E30" s="191"/>
      <c r="F30" s="191"/>
      <c r="G30" s="191"/>
      <c r="H30" s="191"/>
      <c r="I30" s="191"/>
      <c r="J30" s="191"/>
      <c r="K30" s="191"/>
      <c r="L30" s="191"/>
    </row>
  </sheetData>
  <sheetProtection/>
  <mergeCells count="2">
    <mergeCell ref="B30:L30"/>
    <mergeCell ref="A1:L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9"/>
  </sheetPr>
  <dimension ref="A3:F26"/>
  <sheetViews>
    <sheetView tabSelected="1" zoomScalePageLayoutView="0" workbookViewId="0" topLeftCell="A1">
      <selection activeCell="I8" sqref="I8"/>
    </sheetView>
  </sheetViews>
  <sheetFormatPr defaultColWidth="9.140625" defaultRowHeight="21.75"/>
  <cols>
    <col min="1" max="1" width="30.8515625" style="1" customWidth="1"/>
    <col min="2" max="2" width="12.140625" style="1" customWidth="1"/>
    <col min="3" max="3" width="12.421875" style="1" customWidth="1"/>
    <col min="4" max="4" width="11.57421875" style="1" customWidth="1"/>
    <col min="5" max="5" width="13.140625" style="1" customWidth="1"/>
    <col min="6" max="6" width="9.7109375" style="1" customWidth="1"/>
    <col min="7" max="16384" width="9.140625" style="1" customWidth="1"/>
  </cols>
  <sheetData>
    <row r="3" spans="1:6" ht="23.25">
      <c r="A3" s="197" t="s">
        <v>0</v>
      </c>
      <c r="B3" s="197"/>
      <c r="C3" s="197"/>
      <c r="D3" s="197"/>
      <c r="E3" s="197"/>
      <c r="F3" s="49"/>
    </row>
    <row r="4" spans="1:6" ht="23.25">
      <c r="A4" s="197" t="s">
        <v>320</v>
      </c>
      <c r="B4" s="197"/>
      <c r="C4" s="197"/>
      <c r="D4" s="197"/>
      <c r="E4" s="197"/>
      <c r="F4" s="49"/>
    </row>
    <row r="5" spans="1:6" ht="23.25">
      <c r="A5" s="197" t="s">
        <v>321</v>
      </c>
      <c r="B5" s="197"/>
      <c r="C5" s="197"/>
      <c r="D5" s="197"/>
      <c r="E5" s="197"/>
      <c r="F5" s="49"/>
    </row>
    <row r="6" spans="1:6" ht="23.25">
      <c r="A6" s="197" t="s">
        <v>1</v>
      </c>
      <c r="B6" s="197"/>
      <c r="C6" s="197"/>
      <c r="D6" s="197"/>
      <c r="E6" s="197"/>
      <c r="F6" s="49"/>
    </row>
    <row r="7" spans="1:6" ht="23.25">
      <c r="A7" s="49"/>
      <c r="B7" s="49"/>
      <c r="C7" s="49"/>
      <c r="D7" s="49"/>
      <c r="E7" s="49"/>
      <c r="F7" s="49"/>
    </row>
    <row r="8" ht="20.25">
      <c r="A8" s="2" t="s">
        <v>68</v>
      </c>
    </row>
    <row r="9" ht="20.25">
      <c r="A9" s="2"/>
    </row>
    <row r="10" ht="19.5">
      <c r="A10" s="1" t="s">
        <v>99</v>
      </c>
    </row>
    <row r="11" ht="19.5">
      <c r="A11" s="1" t="s">
        <v>98</v>
      </c>
    </row>
    <row r="13" ht="20.25">
      <c r="A13" s="3" t="s">
        <v>2</v>
      </c>
    </row>
    <row r="14" ht="19.5">
      <c r="A14" s="1" t="s">
        <v>53</v>
      </c>
    </row>
    <row r="15" ht="19.5">
      <c r="A15" s="1" t="s">
        <v>291</v>
      </c>
    </row>
    <row r="16" ht="19.5">
      <c r="A16" s="1" t="s">
        <v>215</v>
      </c>
    </row>
    <row r="17" spans="1:6" ht="21">
      <c r="A17" s="200" t="s">
        <v>18</v>
      </c>
      <c r="B17" s="198" t="s">
        <v>55</v>
      </c>
      <c r="C17" s="199"/>
      <c r="D17" s="193" t="s">
        <v>50</v>
      </c>
      <c r="E17" s="194"/>
      <c r="F17" s="54"/>
    </row>
    <row r="18" spans="1:6" ht="21">
      <c r="A18" s="201"/>
      <c r="B18" s="6" t="s">
        <v>3</v>
      </c>
      <c r="C18" s="4" t="s">
        <v>4</v>
      </c>
      <c r="D18" s="195"/>
      <c r="E18" s="196"/>
      <c r="F18" s="54"/>
    </row>
    <row r="19" spans="1:6" ht="19.5">
      <c r="A19" s="17" t="s">
        <v>5</v>
      </c>
      <c r="B19" s="8"/>
      <c r="C19" s="8"/>
      <c r="D19" s="19"/>
      <c r="E19" s="38"/>
      <c r="F19" s="27"/>
    </row>
    <row r="20" spans="1:6" ht="19.5">
      <c r="A20" s="18" t="s">
        <v>54</v>
      </c>
      <c r="B20" s="30"/>
      <c r="C20" s="30"/>
      <c r="D20" s="19"/>
      <c r="E20" s="38"/>
      <c r="F20" s="27"/>
    </row>
    <row r="21" spans="1:6" ht="19.5">
      <c r="A21" s="18" t="s">
        <v>56</v>
      </c>
      <c r="B21" s="30"/>
      <c r="C21" s="30"/>
      <c r="D21" s="19"/>
      <c r="E21" s="38"/>
      <c r="F21" s="27"/>
    </row>
    <row r="22" spans="1:6" ht="19.5">
      <c r="A22" s="18" t="s">
        <v>57</v>
      </c>
      <c r="B22" s="30"/>
      <c r="C22" s="30"/>
      <c r="D22" s="19"/>
      <c r="E22" s="38"/>
      <c r="F22" s="27"/>
    </row>
    <row r="23" spans="1:6" ht="19.5">
      <c r="A23" s="18" t="s">
        <v>58</v>
      </c>
      <c r="B23" s="30"/>
      <c r="C23" s="30"/>
      <c r="D23" s="19"/>
      <c r="E23" s="38"/>
      <c r="F23" s="27"/>
    </row>
    <row r="24" spans="1:6" ht="19.5">
      <c r="A24" s="18" t="s">
        <v>59</v>
      </c>
      <c r="B24" s="30"/>
      <c r="C24" s="30"/>
      <c r="D24" s="19"/>
      <c r="E24" s="38"/>
      <c r="F24" s="27"/>
    </row>
    <row r="25" spans="1:6" ht="19.5">
      <c r="A25" s="9" t="s">
        <v>60</v>
      </c>
      <c r="B25" s="26"/>
      <c r="C25" s="26"/>
      <c r="D25" s="11"/>
      <c r="E25" s="24"/>
      <c r="F25" s="27"/>
    </row>
    <row r="26" spans="1:6" ht="19.5">
      <c r="A26" s="28"/>
      <c r="B26" s="27"/>
      <c r="C26" s="27"/>
      <c r="D26" s="27"/>
      <c r="E26" s="27"/>
      <c r="F26" s="27"/>
    </row>
  </sheetData>
  <sheetProtection/>
  <mergeCells count="7">
    <mergeCell ref="D17:E18"/>
    <mergeCell ref="A3:E3"/>
    <mergeCell ref="A4:E4"/>
    <mergeCell ref="A5:E5"/>
    <mergeCell ref="A6:E6"/>
    <mergeCell ref="B17:C17"/>
    <mergeCell ref="A17:A18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G286"/>
  <sheetViews>
    <sheetView zoomScaleSheetLayoutView="100" workbookViewId="0" topLeftCell="A1">
      <selection activeCell="I22" sqref="I22"/>
    </sheetView>
  </sheetViews>
  <sheetFormatPr defaultColWidth="9.140625" defaultRowHeight="21.75"/>
  <cols>
    <col min="1" max="1" width="38.140625" style="1" customWidth="1"/>
    <col min="2" max="2" width="11.57421875" style="1" customWidth="1"/>
    <col min="3" max="3" width="8.28125" style="1" customWidth="1"/>
    <col min="4" max="4" width="11.7109375" style="1" customWidth="1"/>
    <col min="5" max="5" width="10.28125" style="1" customWidth="1"/>
    <col min="6" max="6" width="8.57421875" style="1" customWidth="1"/>
    <col min="7" max="7" width="9.57421875" style="1" customWidth="1"/>
    <col min="8" max="16384" width="9.140625" style="1" customWidth="1"/>
  </cols>
  <sheetData>
    <row r="1" ht="20.25">
      <c r="A1" s="3" t="s">
        <v>6</v>
      </c>
    </row>
    <row r="2" ht="20.25">
      <c r="A2" s="3" t="s">
        <v>316</v>
      </c>
    </row>
    <row r="3" s="148" customFormat="1" ht="20.25">
      <c r="A3" s="147" t="s">
        <v>238</v>
      </c>
    </row>
    <row r="4" ht="20.25">
      <c r="A4" s="89" t="s">
        <v>258</v>
      </c>
    </row>
    <row r="5" ht="19.5">
      <c r="A5" s="1" t="s">
        <v>239</v>
      </c>
    </row>
    <row r="6" ht="19.5">
      <c r="A6" s="1" t="s">
        <v>194</v>
      </c>
    </row>
    <row r="7" ht="19.5">
      <c r="A7" s="116" t="s">
        <v>195</v>
      </c>
    </row>
    <row r="8" spans="1:6" s="5" customFormat="1" ht="19.5">
      <c r="A8" s="56" t="s">
        <v>47</v>
      </c>
      <c r="B8" s="120" t="s">
        <v>107</v>
      </c>
      <c r="C8" s="121" t="s">
        <v>14</v>
      </c>
      <c r="D8" s="97" t="s">
        <v>7</v>
      </c>
      <c r="E8" s="97" t="s">
        <v>8</v>
      </c>
      <c r="F8" s="97" t="s">
        <v>9</v>
      </c>
    </row>
    <row r="9" spans="1:6" ht="19.5">
      <c r="A9" s="19"/>
      <c r="B9" s="17"/>
      <c r="C9" s="17"/>
      <c r="D9" s="17"/>
      <c r="E9" s="18"/>
      <c r="F9" s="36">
        <f>IF(ISERROR((0.02*C9+2)*D9*E9),"  ",ROUND((0.02*C9+2)*D9*E9,1))</f>
        <v>0</v>
      </c>
    </row>
    <row r="10" spans="1:6" ht="19.5">
      <c r="A10" s="19"/>
      <c r="B10" s="18"/>
      <c r="C10" s="18"/>
      <c r="D10" s="18"/>
      <c r="E10" s="18"/>
      <c r="F10" s="36">
        <f>IF(ISERROR((0.02*C10+2)*D10*E10),"  ",ROUND((0.02*C10+2)*D10*E10,1))</f>
        <v>0</v>
      </c>
    </row>
    <row r="11" spans="1:6" ht="19.5">
      <c r="A11" s="19"/>
      <c r="B11" s="18"/>
      <c r="C11" s="18"/>
      <c r="D11" s="18"/>
      <c r="E11" s="18"/>
      <c r="F11" s="36">
        <f>IF(ISERROR((0.02*C11+2)*D11*E11),"  ",ROUND((0.02*C11+2)*D11*E11,1))</f>
        <v>0</v>
      </c>
    </row>
    <row r="12" spans="1:6" ht="19.5">
      <c r="A12" s="19"/>
      <c r="B12" s="18"/>
      <c r="C12" s="18"/>
      <c r="D12" s="18"/>
      <c r="E12" s="18"/>
      <c r="F12" s="36">
        <f>IF(ISERROR((0.02*C12+2)*D12*E12),"  ",ROUND((0.02*C12+2)*D12*E12,1))</f>
        <v>0</v>
      </c>
    </row>
    <row r="13" spans="1:6" ht="19.5">
      <c r="A13" s="19"/>
      <c r="B13" s="18"/>
      <c r="C13" s="18"/>
      <c r="D13" s="18"/>
      <c r="E13" s="18"/>
      <c r="F13" s="36">
        <f aca="true" t="shared" si="0" ref="F13:F19">IF(ISERROR((0.02*C13+2)*D13*E13),"  ",ROUND((0.02*C13+2)*D13*E13,1))</f>
        <v>0</v>
      </c>
    </row>
    <row r="14" spans="1:6" ht="19.5">
      <c r="A14" s="19"/>
      <c r="B14" s="18"/>
      <c r="C14" s="18"/>
      <c r="D14" s="18"/>
      <c r="E14" s="18"/>
      <c r="F14" s="36">
        <f t="shared" si="0"/>
        <v>0</v>
      </c>
    </row>
    <row r="15" spans="1:6" ht="19.5">
      <c r="A15" s="19"/>
      <c r="B15" s="18"/>
      <c r="C15" s="18"/>
      <c r="D15" s="18"/>
      <c r="E15" s="18"/>
      <c r="F15" s="36">
        <f t="shared" si="0"/>
        <v>0</v>
      </c>
    </row>
    <row r="16" spans="1:6" ht="19.5">
      <c r="A16" s="19"/>
      <c r="B16" s="18"/>
      <c r="C16" s="18"/>
      <c r="D16" s="18"/>
      <c r="E16" s="18"/>
      <c r="F16" s="36">
        <f t="shared" si="0"/>
        <v>0</v>
      </c>
    </row>
    <row r="17" spans="1:6" ht="19.5">
      <c r="A17" s="19"/>
      <c r="B17" s="18"/>
      <c r="C17" s="18"/>
      <c r="D17" s="18"/>
      <c r="E17" s="18"/>
      <c r="F17" s="36">
        <f t="shared" si="0"/>
        <v>0</v>
      </c>
    </row>
    <row r="18" spans="1:6" ht="19.5">
      <c r="A18" s="19"/>
      <c r="B18" s="18"/>
      <c r="C18" s="18"/>
      <c r="D18" s="18"/>
      <c r="E18" s="18"/>
      <c r="F18" s="36">
        <f t="shared" si="0"/>
        <v>0</v>
      </c>
    </row>
    <row r="19" spans="1:6" ht="19.5">
      <c r="A19" s="19"/>
      <c r="B19" s="9"/>
      <c r="C19" s="18"/>
      <c r="D19" s="18"/>
      <c r="E19" s="18"/>
      <c r="F19" s="36">
        <f t="shared" si="0"/>
        <v>0</v>
      </c>
    </row>
    <row r="20" spans="1:6" ht="21.75" customHeight="1">
      <c r="A20" s="6" t="s">
        <v>10</v>
      </c>
      <c r="B20" s="50"/>
      <c r="C20" s="50"/>
      <c r="D20" s="50"/>
      <c r="E20" s="50"/>
      <c r="F20" s="56">
        <f>IF(SUM(F9:F19)=0,0,ROUND(SUM(F9:F19),1))</f>
        <v>0</v>
      </c>
    </row>
    <row r="21" ht="19.5">
      <c r="A21" s="1" t="s">
        <v>196</v>
      </c>
    </row>
    <row r="22" ht="19.5">
      <c r="A22" s="1" t="s">
        <v>109</v>
      </c>
    </row>
    <row r="23" spans="1:6" s="5" customFormat="1" ht="19.5">
      <c r="A23" s="56" t="s">
        <v>47</v>
      </c>
      <c r="B23" s="120" t="s">
        <v>107</v>
      </c>
      <c r="C23" s="121" t="s">
        <v>14</v>
      </c>
      <c r="D23" s="97" t="s">
        <v>7</v>
      </c>
      <c r="E23" s="97" t="s">
        <v>8</v>
      </c>
      <c r="F23" s="97" t="s">
        <v>9</v>
      </c>
    </row>
    <row r="24" spans="1:6" ht="19.5">
      <c r="A24" s="19"/>
      <c r="B24" s="17"/>
      <c r="C24" s="17"/>
      <c r="D24" s="17"/>
      <c r="E24" s="18"/>
      <c r="F24" s="36">
        <f>IF(ISERROR((0.02*C24+1.5)*D24*E24),"  ",ROUND((0.02*C24+1.5)*D24*E24,1))</f>
        <v>0</v>
      </c>
    </row>
    <row r="25" spans="1:6" ht="19.5">
      <c r="A25" s="19"/>
      <c r="B25" s="18"/>
      <c r="C25" s="18"/>
      <c r="D25" s="18"/>
      <c r="E25" s="18"/>
      <c r="F25" s="36">
        <f>IF(ISERROR((0.02*C25+1.5)*D25*E25),"  ",ROUND((0.02*C25+1.5)*D25*E25,1))</f>
        <v>0</v>
      </c>
    </row>
    <row r="26" spans="1:6" ht="19.5">
      <c r="A26" s="19"/>
      <c r="B26" s="18"/>
      <c r="C26" s="18"/>
      <c r="D26" s="18"/>
      <c r="E26" s="18"/>
      <c r="F26" s="36">
        <f aca="true" t="shared" si="1" ref="F26:F33">IF(ISERROR((0.02*C26+1.5)*D26*E26),"  ",ROUND((0.02*C26+1.5)*D26*E26,1))</f>
        <v>0</v>
      </c>
    </row>
    <row r="27" spans="1:6" ht="19.5">
      <c r="A27" s="19"/>
      <c r="B27" s="18"/>
      <c r="C27" s="18"/>
      <c r="D27" s="18"/>
      <c r="E27" s="18"/>
      <c r="F27" s="36">
        <f t="shared" si="1"/>
        <v>0</v>
      </c>
    </row>
    <row r="28" spans="1:6" ht="19.5">
      <c r="A28" s="19"/>
      <c r="B28" s="18"/>
      <c r="C28" s="18"/>
      <c r="D28" s="18"/>
      <c r="E28" s="18"/>
      <c r="F28" s="36">
        <f t="shared" si="1"/>
        <v>0</v>
      </c>
    </row>
    <row r="29" spans="1:6" ht="19.5">
      <c r="A29" s="19"/>
      <c r="B29" s="18"/>
      <c r="C29" s="18"/>
      <c r="D29" s="18"/>
      <c r="E29" s="18"/>
      <c r="F29" s="36">
        <f t="shared" si="1"/>
        <v>0</v>
      </c>
    </row>
    <row r="30" spans="1:6" ht="19.5">
      <c r="A30" s="19"/>
      <c r="B30" s="18"/>
      <c r="C30" s="18"/>
      <c r="D30" s="18"/>
      <c r="E30" s="18"/>
      <c r="F30" s="36">
        <f t="shared" si="1"/>
        <v>0</v>
      </c>
    </row>
    <row r="31" spans="1:6" ht="19.5">
      <c r="A31" s="19"/>
      <c r="B31" s="18"/>
      <c r="C31" s="18"/>
      <c r="D31" s="18"/>
      <c r="E31" s="18"/>
      <c r="F31" s="36">
        <f t="shared" si="1"/>
        <v>0</v>
      </c>
    </row>
    <row r="32" spans="1:6" ht="19.5">
      <c r="A32" s="19"/>
      <c r="B32" s="18"/>
      <c r="C32" s="18"/>
      <c r="D32" s="18"/>
      <c r="E32" s="18"/>
      <c r="F32" s="36">
        <f t="shared" si="1"/>
        <v>0</v>
      </c>
    </row>
    <row r="33" spans="1:6" ht="19.5">
      <c r="A33" s="19"/>
      <c r="B33" s="9"/>
      <c r="C33" s="18"/>
      <c r="D33" s="18"/>
      <c r="E33" s="18"/>
      <c r="F33" s="36">
        <f t="shared" si="1"/>
        <v>0</v>
      </c>
    </row>
    <row r="34" spans="1:6" ht="21.75" customHeight="1">
      <c r="A34" s="6" t="s">
        <v>10</v>
      </c>
      <c r="B34" s="50"/>
      <c r="C34" s="50"/>
      <c r="D34" s="50"/>
      <c r="E34" s="50"/>
      <c r="F34" s="56">
        <f>IF(SUM(F24:F33)=0,0,ROUND(SUM(F24:F33),1))</f>
        <v>0</v>
      </c>
    </row>
    <row r="35" ht="19.5">
      <c r="A35" s="1" t="s">
        <v>240</v>
      </c>
    </row>
    <row r="36" ht="19.5">
      <c r="A36" s="1" t="s">
        <v>197</v>
      </c>
    </row>
    <row r="37" ht="19.5">
      <c r="A37" s="116" t="s">
        <v>112</v>
      </c>
    </row>
    <row r="38" spans="1:6" s="5" customFormat="1" ht="19.5">
      <c r="A38" s="56" t="s">
        <v>47</v>
      </c>
      <c r="B38" s="120" t="s">
        <v>107</v>
      </c>
      <c r="C38" s="121" t="s">
        <v>14</v>
      </c>
      <c r="D38" s="97" t="s">
        <v>7</v>
      </c>
      <c r="E38" s="97" t="s">
        <v>8</v>
      </c>
      <c r="F38" s="97" t="s">
        <v>9</v>
      </c>
    </row>
    <row r="39" spans="1:6" ht="19.5">
      <c r="A39" s="19"/>
      <c r="B39" s="8"/>
      <c r="C39" s="17"/>
      <c r="D39" s="17"/>
      <c r="E39" s="18"/>
      <c r="F39" s="36">
        <f>IF(ISERROR(1.3*(0.02*C39+2)*D39*E39),"  ",ROUND(1.3*(0.02*C39+2)*D39*E39,1))</f>
        <v>0</v>
      </c>
    </row>
    <row r="40" spans="1:6" ht="19.5">
      <c r="A40" s="19"/>
      <c r="B40" s="30"/>
      <c r="C40" s="18"/>
      <c r="D40" s="18"/>
      <c r="E40" s="18"/>
      <c r="F40" s="36">
        <f aca="true" t="shared" si="2" ref="F40:F51">IF(ISERROR(1.3*(0.017*C40+2)*D40*E40),"  ",ROUND(1.3*(0.017*C40+2)*D40*E40,1))</f>
        <v>0</v>
      </c>
    </row>
    <row r="41" spans="1:6" ht="19.5">
      <c r="A41" s="19"/>
      <c r="B41" s="18"/>
      <c r="C41" s="18"/>
      <c r="D41" s="18"/>
      <c r="E41" s="18"/>
      <c r="F41" s="36">
        <f t="shared" si="2"/>
        <v>0</v>
      </c>
    </row>
    <row r="42" spans="1:6" ht="19.5">
      <c r="A42" s="19"/>
      <c r="B42" s="18"/>
      <c r="C42" s="18"/>
      <c r="D42" s="18"/>
      <c r="E42" s="18"/>
      <c r="F42" s="36">
        <f t="shared" si="2"/>
        <v>0</v>
      </c>
    </row>
    <row r="43" spans="1:6" ht="19.5">
      <c r="A43" s="19"/>
      <c r="B43" s="18"/>
      <c r="C43" s="18"/>
      <c r="D43" s="18"/>
      <c r="E43" s="18"/>
      <c r="F43" s="36">
        <f t="shared" si="2"/>
        <v>0</v>
      </c>
    </row>
    <row r="44" spans="1:6" ht="19.5">
      <c r="A44" s="19"/>
      <c r="B44" s="18"/>
      <c r="C44" s="18"/>
      <c r="D44" s="18"/>
      <c r="E44" s="18"/>
      <c r="F44" s="36">
        <f t="shared" si="2"/>
        <v>0</v>
      </c>
    </row>
    <row r="45" spans="1:6" ht="19.5">
      <c r="A45" s="19"/>
      <c r="B45" s="18"/>
      <c r="C45" s="18"/>
      <c r="D45" s="18"/>
      <c r="E45" s="18"/>
      <c r="F45" s="36">
        <f t="shared" si="2"/>
        <v>0</v>
      </c>
    </row>
    <row r="46" spans="1:6" ht="19.5">
      <c r="A46" s="19"/>
      <c r="B46" s="18"/>
      <c r="C46" s="18"/>
      <c r="D46" s="18"/>
      <c r="E46" s="18"/>
      <c r="F46" s="36">
        <f t="shared" si="2"/>
        <v>0</v>
      </c>
    </row>
    <row r="47" spans="1:6" ht="19.5">
      <c r="A47" s="19"/>
      <c r="B47" s="18"/>
      <c r="C47" s="18"/>
      <c r="D47" s="18"/>
      <c r="E47" s="18"/>
      <c r="F47" s="36">
        <f t="shared" si="2"/>
        <v>0</v>
      </c>
    </row>
    <row r="48" spans="1:6" ht="19.5">
      <c r="A48" s="19"/>
      <c r="B48" s="18"/>
      <c r="C48" s="18"/>
      <c r="D48" s="18"/>
      <c r="E48" s="18"/>
      <c r="F48" s="36">
        <f t="shared" si="2"/>
        <v>0</v>
      </c>
    </row>
    <row r="49" spans="1:6" ht="19.5">
      <c r="A49" s="19"/>
      <c r="B49" s="18"/>
      <c r="C49" s="18"/>
      <c r="D49" s="18"/>
      <c r="E49" s="18"/>
      <c r="F49" s="36">
        <f t="shared" si="2"/>
        <v>0</v>
      </c>
    </row>
    <row r="50" spans="1:6" ht="19.5">
      <c r="A50" s="19"/>
      <c r="B50" s="18"/>
      <c r="C50" s="18"/>
      <c r="D50" s="18"/>
      <c r="E50" s="18"/>
      <c r="F50" s="36">
        <f t="shared" si="2"/>
        <v>0</v>
      </c>
    </row>
    <row r="51" spans="1:6" ht="19.5">
      <c r="A51" s="19"/>
      <c r="B51" s="9"/>
      <c r="C51" s="18"/>
      <c r="D51" s="18"/>
      <c r="E51" s="18"/>
      <c r="F51" s="36">
        <f t="shared" si="2"/>
        <v>0</v>
      </c>
    </row>
    <row r="52" spans="1:6" ht="19.5">
      <c r="A52" s="6" t="s">
        <v>10</v>
      </c>
      <c r="B52" s="50"/>
      <c r="C52" s="50"/>
      <c r="D52" s="50"/>
      <c r="E52" s="50"/>
      <c r="F52" s="56">
        <f>IF(SUM(F39:F51)=0,0,ROUND(SUM(F39:F51),1))</f>
        <v>0</v>
      </c>
    </row>
    <row r="53" ht="19.5">
      <c r="A53" s="1" t="s">
        <v>198</v>
      </c>
    </row>
    <row r="54" ht="19.5">
      <c r="A54" s="1" t="s">
        <v>113</v>
      </c>
    </row>
    <row r="55" spans="1:6" s="5" customFormat="1" ht="19.5">
      <c r="A55" s="212" t="s">
        <v>47</v>
      </c>
      <c r="B55" s="213"/>
      <c r="C55" s="121" t="s">
        <v>14</v>
      </c>
      <c r="D55" s="97" t="s">
        <v>7</v>
      </c>
      <c r="E55" s="97" t="s">
        <v>8</v>
      </c>
      <c r="F55" s="97" t="s">
        <v>9</v>
      </c>
    </row>
    <row r="56" spans="1:6" ht="19.5">
      <c r="A56" s="19"/>
      <c r="B56" s="21"/>
      <c r="C56" s="17"/>
      <c r="D56" s="17"/>
      <c r="E56" s="18"/>
      <c r="F56" s="36">
        <f>IF(ISERROR(1.3*(0.02*C56+1.5)*D56*E56),"  ",ROUND(1.3*(0.02*C56+1.5)*D56*E56,1))</f>
        <v>0</v>
      </c>
    </row>
    <row r="57" spans="1:6" ht="19.5">
      <c r="A57" s="19"/>
      <c r="B57" s="20"/>
      <c r="C57" s="18"/>
      <c r="D57" s="18"/>
      <c r="E57" s="18"/>
      <c r="F57" s="36">
        <f aca="true" t="shared" si="3" ref="F57:F67">IF(ISERROR(1.3*(0.017*C57+1.5)*D57*E57),"  ",ROUND(1.3*(0.017*C57+1.5)*D57*E57,1))</f>
        <v>0</v>
      </c>
    </row>
    <row r="58" spans="1:6" ht="19.5">
      <c r="A58" s="19"/>
      <c r="B58" s="20"/>
      <c r="C58" s="18"/>
      <c r="D58" s="18"/>
      <c r="E58" s="18"/>
      <c r="F58" s="36">
        <f t="shared" si="3"/>
        <v>0</v>
      </c>
    </row>
    <row r="59" spans="1:6" ht="19.5">
      <c r="A59" s="19"/>
      <c r="B59" s="20"/>
      <c r="C59" s="18"/>
      <c r="D59" s="18"/>
      <c r="E59" s="18"/>
      <c r="F59" s="36">
        <f t="shared" si="3"/>
        <v>0</v>
      </c>
    </row>
    <row r="60" spans="1:6" ht="19.5">
      <c r="A60" s="19"/>
      <c r="B60" s="20"/>
      <c r="C60" s="18"/>
      <c r="D60" s="18"/>
      <c r="E60" s="18"/>
      <c r="F60" s="36">
        <f t="shared" si="3"/>
        <v>0</v>
      </c>
    </row>
    <row r="61" spans="1:6" ht="19.5">
      <c r="A61" s="19"/>
      <c r="B61" s="20"/>
      <c r="C61" s="18"/>
      <c r="D61" s="18"/>
      <c r="E61" s="18"/>
      <c r="F61" s="36">
        <f t="shared" si="3"/>
        <v>0</v>
      </c>
    </row>
    <row r="62" spans="1:6" ht="19.5">
      <c r="A62" s="19"/>
      <c r="B62" s="20"/>
      <c r="C62" s="18"/>
      <c r="D62" s="18"/>
      <c r="E62" s="18"/>
      <c r="F62" s="36">
        <f t="shared" si="3"/>
        <v>0</v>
      </c>
    </row>
    <row r="63" spans="1:6" ht="19.5">
      <c r="A63" s="19"/>
      <c r="B63" s="20"/>
      <c r="C63" s="18"/>
      <c r="D63" s="18"/>
      <c r="E63" s="18"/>
      <c r="F63" s="36">
        <f t="shared" si="3"/>
        <v>0</v>
      </c>
    </row>
    <row r="64" spans="1:6" ht="19.5">
      <c r="A64" s="19"/>
      <c r="B64" s="20"/>
      <c r="C64" s="18"/>
      <c r="D64" s="18"/>
      <c r="E64" s="18"/>
      <c r="F64" s="36">
        <f t="shared" si="3"/>
        <v>0</v>
      </c>
    </row>
    <row r="65" spans="1:6" ht="19.5">
      <c r="A65" s="19"/>
      <c r="B65" s="20"/>
      <c r="C65" s="18"/>
      <c r="D65" s="18"/>
      <c r="E65" s="18"/>
      <c r="F65" s="36">
        <f t="shared" si="3"/>
        <v>0</v>
      </c>
    </row>
    <row r="66" spans="1:6" ht="19.5">
      <c r="A66" s="19"/>
      <c r="B66" s="20"/>
      <c r="C66" s="18"/>
      <c r="D66" s="18"/>
      <c r="E66" s="18"/>
      <c r="F66" s="36">
        <f t="shared" si="3"/>
        <v>0</v>
      </c>
    </row>
    <row r="67" spans="1:6" ht="19.5">
      <c r="A67" s="19"/>
      <c r="B67" s="20"/>
      <c r="C67" s="18"/>
      <c r="D67" s="18"/>
      <c r="E67" s="18"/>
      <c r="F67" s="36">
        <f t="shared" si="3"/>
        <v>0</v>
      </c>
    </row>
    <row r="68" spans="1:6" ht="19.5">
      <c r="A68" s="6" t="s">
        <v>10</v>
      </c>
      <c r="B68" s="50"/>
      <c r="C68" s="50"/>
      <c r="D68" s="50"/>
      <c r="E68" s="50"/>
      <c r="F68" s="56">
        <f>IF(SUM(F56:F67)=0,0,ROUND(SUM(F56:F67),1))</f>
        <v>0</v>
      </c>
    </row>
    <row r="69" ht="20.25">
      <c r="A69" s="89" t="s">
        <v>241</v>
      </c>
    </row>
    <row r="70" ht="19.5">
      <c r="A70" s="1" t="s">
        <v>242</v>
      </c>
    </row>
    <row r="71" ht="19.5">
      <c r="A71" s="1" t="s">
        <v>199</v>
      </c>
    </row>
    <row r="72" spans="1:6" s="5" customFormat="1" ht="19.5">
      <c r="A72" s="56" t="s">
        <v>47</v>
      </c>
      <c r="B72" s="120" t="s">
        <v>107</v>
      </c>
      <c r="C72" s="121" t="s">
        <v>14</v>
      </c>
      <c r="D72" s="97" t="s">
        <v>7</v>
      </c>
      <c r="E72" s="97" t="s">
        <v>8</v>
      </c>
      <c r="F72" s="97" t="s">
        <v>9</v>
      </c>
    </row>
    <row r="73" spans="1:6" ht="19.5">
      <c r="A73" s="19"/>
      <c r="B73" s="17"/>
      <c r="C73" s="17"/>
      <c r="D73" s="17"/>
      <c r="E73" s="18"/>
      <c r="F73" s="36">
        <f aca="true" t="shared" si="4" ref="F73:F84">IF(ISERROR((0.029*C73+2)*D73/2*E73),"  ",ROUND((0.029*C73+2)*D73/2*E73,1))</f>
        <v>0</v>
      </c>
    </row>
    <row r="74" spans="1:6" ht="19.5">
      <c r="A74" s="19"/>
      <c r="B74" s="18"/>
      <c r="C74" s="18"/>
      <c r="D74" s="18"/>
      <c r="E74" s="18"/>
      <c r="F74" s="36">
        <f t="shared" si="4"/>
        <v>0</v>
      </c>
    </row>
    <row r="75" spans="1:6" ht="19.5">
      <c r="A75" s="19"/>
      <c r="B75" s="18"/>
      <c r="C75" s="18"/>
      <c r="D75" s="18"/>
      <c r="E75" s="18"/>
      <c r="F75" s="36">
        <f t="shared" si="4"/>
        <v>0</v>
      </c>
    </row>
    <row r="76" spans="1:6" ht="19.5">
      <c r="A76" s="19"/>
      <c r="B76" s="18"/>
      <c r="C76" s="18"/>
      <c r="D76" s="18"/>
      <c r="E76" s="18"/>
      <c r="F76" s="36">
        <f t="shared" si="4"/>
        <v>0</v>
      </c>
    </row>
    <row r="77" spans="1:6" ht="19.5">
      <c r="A77" s="19"/>
      <c r="B77" s="18"/>
      <c r="C77" s="18"/>
      <c r="D77" s="18"/>
      <c r="E77" s="18"/>
      <c r="F77" s="36">
        <f t="shared" si="4"/>
        <v>0</v>
      </c>
    </row>
    <row r="78" spans="1:6" ht="19.5">
      <c r="A78" s="19"/>
      <c r="B78" s="18"/>
      <c r="C78" s="18"/>
      <c r="D78" s="18"/>
      <c r="E78" s="18"/>
      <c r="F78" s="36">
        <f t="shared" si="4"/>
        <v>0</v>
      </c>
    </row>
    <row r="79" spans="1:6" ht="19.5">
      <c r="A79" s="19"/>
      <c r="B79" s="18"/>
      <c r="C79" s="18"/>
      <c r="D79" s="18"/>
      <c r="E79" s="18"/>
      <c r="F79" s="36">
        <f t="shared" si="4"/>
        <v>0</v>
      </c>
    </row>
    <row r="80" spans="1:6" ht="19.5">
      <c r="A80" s="19"/>
      <c r="B80" s="18"/>
      <c r="C80" s="18"/>
      <c r="D80" s="18"/>
      <c r="E80" s="18"/>
      <c r="F80" s="36">
        <f t="shared" si="4"/>
        <v>0</v>
      </c>
    </row>
    <row r="81" spans="1:6" ht="19.5">
      <c r="A81" s="19"/>
      <c r="B81" s="18"/>
      <c r="C81" s="18"/>
      <c r="D81" s="18"/>
      <c r="E81" s="18"/>
      <c r="F81" s="36">
        <f t="shared" si="4"/>
        <v>0</v>
      </c>
    </row>
    <row r="82" spans="1:6" ht="19.5">
      <c r="A82" s="19"/>
      <c r="B82" s="18"/>
      <c r="C82" s="18"/>
      <c r="D82" s="18"/>
      <c r="E82" s="18"/>
      <c r="F82" s="36">
        <f t="shared" si="4"/>
        <v>0</v>
      </c>
    </row>
    <row r="83" spans="1:6" ht="19.5">
      <c r="A83" s="19"/>
      <c r="B83" s="18"/>
      <c r="C83" s="18"/>
      <c r="D83" s="18"/>
      <c r="E83" s="18"/>
      <c r="F83" s="36">
        <f t="shared" si="4"/>
        <v>0</v>
      </c>
    </row>
    <row r="84" spans="1:6" ht="19.5">
      <c r="A84" s="19"/>
      <c r="B84" s="9"/>
      <c r="C84" s="18"/>
      <c r="D84" s="18"/>
      <c r="E84" s="18"/>
      <c r="F84" s="36">
        <f t="shared" si="4"/>
        <v>0</v>
      </c>
    </row>
    <row r="85" spans="1:6" ht="21.75" customHeight="1">
      <c r="A85" s="6" t="s">
        <v>10</v>
      </c>
      <c r="B85" s="50"/>
      <c r="C85" s="50"/>
      <c r="D85" s="50"/>
      <c r="E85" s="50"/>
      <c r="F85" s="56">
        <f>IF(SUM(F73:F84)=0,0,ROUND(SUM(F73:F84),1))</f>
        <v>0</v>
      </c>
    </row>
    <row r="86" ht="19.5">
      <c r="A86" s="1" t="s">
        <v>243</v>
      </c>
    </row>
    <row r="87" ht="19.5">
      <c r="A87" s="1" t="s">
        <v>118</v>
      </c>
    </row>
    <row r="88" spans="1:6" s="5" customFormat="1" ht="19.5">
      <c r="A88" s="56" t="s">
        <v>47</v>
      </c>
      <c r="B88" s="120" t="s">
        <v>107</v>
      </c>
      <c r="C88" s="121" t="s">
        <v>14</v>
      </c>
      <c r="D88" s="97" t="s">
        <v>7</v>
      </c>
      <c r="E88" s="97" t="s">
        <v>8</v>
      </c>
      <c r="F88" s="97" t="s">
        <v>9</v>
      </c>
    </row>
    <row r="89" spans="1:6" ht="19.5">
      <c r="A89" s="19"/>
      <c r="B89" s="8"/>
      <c r="C89" s="17"/>
      <c r="D89" s="17"/>
      <c r="E89" s="18"/>
      <c r="F89" s="36">
        <f>IF(ISERROR(1.3*(0.029*C89+2)*D89/2*E89),"  ",ROUND(1.3*(0.029*C89+2)*D89/2*E89,1))</f>
        <v>0</v>
      </c>
    </row>
    <row r="90" spans="1:6" ht="19.5">
      <c r="A90" s="19"/>
      <c r="B90" s="30"/>
      <c r="C90" s="18"/>
      <c r="D90" s="18"/>
      <c r="E90" s="18"/>
      <c r="F90" s="36">
        <f aca="true" t="shared" si="5" ref="F90:F98">IF(ISERROR(1.3*(0.029*C90+2)*D90/2*E90),"  ",ROUND(1.3*(0.029*C90+2)*D90/2*E90,1))</f>
        <v>0</v>
      </c>
    </row>
    <row r="91" spans="1:6" ht="19.5">
      <c r="A91" s="19"/>
      <c r="B91" s="18"/>
      <c r="C91" s="18"/>
      <c r="D91" s="18"/>
      <c r="E91" s="18"/>
      <c r="F91" s="36">
        <f t="shared" si="5"/>
        <v>0</v>
      </c>
    </row>
    <row r="92" spans="1:6" ht="19.5">
      <c r="A92" s="19"/>
      <c r="B92" s="18"/>
      <c r="C92" s="18"/>
      <c r="D92" s="18"/>
      <c r="E92" s="18"/>
      <c r="F92" s="36">
        <f t="shared" si="5"/>
        <v>0</v>
      </c>
    </row>
    <row r="93" spans="1:6" ht="19.5">
      <c r="A93" s="19"/>
      <c r="B93" s="18"/>
      <c r="C93" s="18"/>
      <c r="D93" s="18"/>
      <c r="E93" s="18"/>
      <c r="F93" s="36">
        <f t="shared" si="5"/>
        <v>0</v>
      </c>
    </row>
    <row r="94" spans="1:6" ht="19.5">
      <c r="A94" s="19"/>
      <c r="B94" s="18"/>
      <c r="C94" s="18"/>
      <c r="D94" s="18"/>
      <c r="E94" s="18"/>
      <c r="F94" s="36">
        <f t="shared" si="5"/>
        <v>0</v>
      </c>
    </row>
    <row r="95" spans="1:6" ht="19.5">
      <c r="A95" s="19"/>
      <c r="B95" s="18"/>
      <c r="C95" s="18"/>
      <c r="D95" s="18"/>
      <c r="E95" s="18"/>
      <c r="F95" s="36">
        <f t="shared" si="5"/>
        <v>0</v>
      </c>
    </row>
    <row r="96" spans="1:6" ht="19.5">
      <c r="A96" s="19"/>
      <c r="B96" s="18"/>
      <c r="C96" s="18"/>
      <c r="D96" s="18"/>
      <c r="E96" s="18"/>
      <c r="F96" s="36">
        <f t="shared" si="5"/>
        <v>0</v>
      </c>
    </row>
    <row r="97" spans="1:6" ht="19.5">
      <c r="A97" s="19"/>
      <c r="B97" s="18"/>
      <c r="C97" s="18"/>
      <c r="D97" s="18"/>
      <c r="E97" s="18"/>
      <c r="F97" s="36">
        <f t="shared" si="5"/>
        <v>0</v>
      </c>
    </row>
    <row r="98" spans="1:6" ht="19.5">
      <c r="A98" s="19"/>
      <c r="B98" s="9"/>
      <c r="C98" s="18"/>
      <c r="D98" s="18"/>
      <c r="E98" s="18"/>
      <c r="F98" s="36">
        <f t="shared" si="5"/>
        <v>0</v>
      </c>
    </row>
    <row r="99" spans="1:6" ht="19.5">
      <c r="A99" s="6" t="s">
        <v>10</v>
      </c>
      <c r="B99" s="50"/>
      <c r="C99" s="50"/>
      <c r="D99" s="50"/>
      <c r="E99" s="50"/>
      <c r="F99" s="56">
        <f>IF(SUM(F89:F98)=0,0,ROUND(SUM(F89:F98),1))</f>
        <v>0</v>
      </c>
    </row>
    <row r="100" spans="1:6" ht="19.5">
      <c r="A100" s="27"/>
      <c r="B100" s="27"/>
      <c r="C100" s="27"/>
      <c r="D100" s="27"/>
      <c r="E100" s="93"/>
      <c r="F100" s="85"/>
    </row>
    <row r="101" spans="1:6" ht="19.5">
      <c r="A101" s="27"/>
      <c r="B101" s="27"/>
      <c r="C101" s="27"/>
      <c r="D101" s="27"/>
      <c r="E101" s="93"/>
      <c r="F101" s="85"/>
    </row>
    <row r="102" spans="1:6" ht="19.5">
      <c r="A102" s="27"/>
      <c r="B102" s="27"/>
      <c r="C102" s="27"/>
      <c r="D102" s="27"/>
      <c r="E102" s="93"/>
      <c r="F102" s="85"/>
    </row>
    <row r="103" ht="20.25">
      <c r="A103" s="89" t="s">
        <v>244</v>
      </c>
    </row>
    <row r="104" ht="19.5">
      <c r="A104" s="1" t="s">
        <v>245</v>
      </c>
    </row>
    <row r="105" spans="1:7" ht="19.5">
      <c r="A105" s="203" t="s">
        <v>11</v>
      </c>
      <c r="B105" s="203"/>
      <c r="C105" s="203"/>
      <c r="D105" s="203" t="s">
        <v>14</v>
      </c>
      <c r="E105" s="203"/>
      <c r="F105" s="203" t="s">
        <v>9</v>
      </c>
      <c r="G105" s="203"/>
    </row>
    <row r="106" spans="1:7" s="28" customFormat="1" ht="19.5">
      <c r="A106" s="229"/>
      <c r="B106" s="230"/>
      <c r="C106" s="231"/>
      <c r="D106" s="216"/>
      <c r="E106" s="216"/>
      <c r="F106" s="208">
        <f aca="true" t="shared" si="6" ref="F106:F114">IF(D106*1=0,0,D106*1)</f>
        <v>0</v>
      </c>
      <c r="G106" s="209"/>
    </row>
    <row r="107" spans="1:7" s="28" customFormat="1" ht="19.5">
      <c r="A107" s="204"/>
      <c r="B107" s="205"/>
      <c r="C107" s="206"/>
      <c r="D107" s="207"/>
      <c r="E107" s="207"/>
      <c r="F107" s="208">
        <f t="shared" si="6"/>
        <v>0</v>
      </c>
      <c r="G107" s="209"/>
    </row>
    <row r="108" spans="1:7" ht="19.5">
      <c r="A108" s="204"/>
      <c r="B108" s="205"/>
      <c r="C108" s="206"/>
      <c r="D108" s="207"/>
      <c r="E108" s="207"/>
      <c r="F108" s="208">
        <f t="shared" si="6"/>
        <v>0</v>
      </c>
      <c r="G108" s="209"/>
    </row>
    <row r="109" spans="1:7" s="28" customFormat="1" ht="19.5">
      <c r="A109" s="204"/>
      <c r="B109" s="205"/>
      <c r="C109" s="206"/>
      <c r="D109" s="207"/>
      <c r="E109" s="207"/>
      <c r="F109" s="208">
        <f t="shared" si="6"/>
        <v>0</v>
      </c>
      <c r="G109" s="209"/>
    </row>
    <row r="110" spans="1:7" s="28" customFormat="1" ht="19.5">
      <c r="A110" s="204"/>
      <c r="B110" s="205"/>
      <c r="C110" s="206"/>
      <c r="D110" s="207"/>
      <c r="E110" s="207"/>
      <c r="F110" s="208">
        <f t="shared" si="6"/>
        <v>0</v>
      </c>
      <c r="G110" s="209"/>
    </row>
    <row r="111" spans="1:7" s="28" customFormat="1" ht="19.5">
      <c r="A111" s="204"/>
      <c r="B111" s="205"/>
      <c r="C111" s="206"/>
      <c r="D111" s="207"/>
      <c r="E111" s="207"/>
      <c r="F111" s="208">
        <f t="shared" si="6"/>
        <v>0</v>
      </c>
      <c r="G111" s="209"/>
    </row>
    <row r="112" spans="1:7" ht="19.5">
      <c r="A112" s="204"/>
      <c r="B112" s="205"/>
      <c r="C112" s="206"/>
      <c r="D112" s="207"/>
      <c r="E112" s="207"/>
      <c r="F112" s="208">
        <f t="shared" si="6"/>
        <v>0</v>
      </c>
      <c r="G112" s="209"/>
    </row>
    <row r="113" spans="1:7" s="28" customFormat="1" ht="19.5">
      <c r="A113" s="204"/>
      <c r="B113" s="205"/>
      <c r="C113" s="206"/>
      <c r="D113" s="207"/>
      <c r="E113" s="207"/>
      <c r="F113" s="208">
        <f t="shared" si="6"/>
        <v>0</v>
      </c>
      <c r="G113" s="209"/>
    </row>
    <row r="114" spans="1:7" ht="19.5">
      <c r="A114" s="226"/>
      <c r="B114" s="227"/>
      <c r="C114" s="228"/>
      <c r="D114" s="225"/>
      <c r="E114" s="225"/>
      <c r="F114" s="208">
        <f t="shared" si="6"/>
        <v>0</v>
      </c>
      <c r="G114" s="209"/>
    </row>
    <row r="115" spans="1:7" ht="19.5">
      <c r="A115" s="6" t="s">
        <v>10</v>
      </c>
      <c r="B115" s="50"/>
      <c r="C115" s="50"/>
      <c r="D115" s="198"/>
      <c r="E115" s="199"/>
      <c r="F115" s="210">
        <f>IF(SUM(F106:G114)=0,0,SUM(F106:G114))</f>
        <v>0</v>
      </c>
      <c r="G115" s="211"/>
    </row>
    <row r="116" ht="19.5">
      <c r="A116" s="1" t="s">
        <v>246</v>
      </c>
    </row>
    <row r="117" spans="1:7" ht="19.5">
      <c r="A117" s="203" t="s">
        <v>11</v>
      </c>
      <c r="B117" s="203"/>
      <c r="C117" s="203"/>
      <c r="D117" s="203" t="s">
        <v>14</v>
      </c>
      <c r="E117" s="203"/>
      <c r="F117" s="203" t="s">
        <v>9</v>
      </c>
      <c r="G117" s="203"/>
    </row>
    <row r="118" spans="1:7" s="28" customFormat="1" ht="19.5">
      <c r="A118" s="229"/>
      <c r="B118" s="230"/>
      <c r="C118" s="231"/>
      <c r="D118" s="216"/>
      <c r="E118" s="216"/>
      <c r="F118" s="208">
        <f>IF(D118*0.5=0,0,D118*0.5)</f>
        <v>0</v>
      </c>
      <c r="G118" s="209"/>
    </row>
    <row r="119" spans="1:7" ht="19.5">
      <c r="A119" s="204"/>
      <c r="B119" s="205"/>
      <c r="C119" s="206"/>
      <c r="D119" s="207"/>
      <c r="E119" s="207"/>
      <c r="F119" s="208">
        <f aca="true" t="shared" si="7" ref="F119:F126">IF(D119*0.5=0,0,D119*0.5)</f>
        <v>0</v>
      </c>
      <c r="G119" s="209"/>
    </row>
    <row r="120" spans="1:7" ht="19.5">
      <c r="A120" s="204"/>
      <c r="B120" s="205"/>
      <c r="C120" s="206"/>
      <c r="D120" s="207"/>
      <c r="E120" s="207"/>
      <c r="F120" s="208">
        <f t="shared" si="7"/>
        <v>0</v>
      </c>
      <c r="G120" s="209"/>
    </row>
    <row r="121" spans="1:7" s="28" customFormat="1" ht="19.5">
      <c r="A121" s="204"/>
      <c r="B121" s="205"/>
      <c r="C121" s="206"/>
      <c r="D121" s="207"/>
      <c r="E121" s="207"/>
      <c r="F121" s="208">
        <f t="shared" si="7"/>
        <v>0</v>
      </c>
      <c r="G121" s="209"/>
    </row>
    <row r="122" spans="1:7" ht="19.5">
      <c r="A122" s="204"/>
      <c r="B122" s="205"/>
      <c r="C122" s="206"/>
      <c r="D122" s="207"/>
      <c r="E122" s="207"/>
      <c r="F122" s="208">
        <f t="shared" si="7"/>
        <v>0</v>
      </c>
      <c r="G122" s="209"/>
    </row>
    <row r="123" spans="1:7" ht="19.5">
      <c r="A123" s="204"/>
      <c r="B123" s="205"/>
      <c r="C123" s="206"/>
      <c r="D123" s="207"/>
      <c r="E123" s="207"/>
      <c r="F123" s="208">
        <f t="shared" si="7"/>
        <v>0</v>
      </c>
      <c r="G123" s="209"/>
    </row>
    <row r="124" spans="1:7" s="28" customFormat="1" ht="19.5">
      <c r="A124" s="204"/>
      <c r="B124" s="205"/>
      <c r="C124" s="206"/>
      <c r="D124" s="207"/>
      <c r="E124" s="207"/>
      <c r="F124" s="208">
        <f t="shared" si="7"/>
        <v>0</v>
      </c>
      <c r="G124" s="209"/>
    </row>
    <row r="125" spans="1:7" ht="19.5">
      <c r="A125" s="204"/>
      <c r="B125" s="205"/>
      <c r="C125" s="206"/>
      <c r="D125" s="207"/>
      <c r="E125" s="207"/>
      <c r="F125" s="208">
        <f t="shared" si="7"/>
        <v>0</v>
      </c>
      <c r="G125" s="209"/>
    </row>
    <row r="126" spans="1:7" ht="19.5">
      <c r="A126" s="226"/>
      <c r="B126" s="227"/>
      <c r="C126" s="228"/>
      <c r="D126" s="225"/>
      <c r="E126" s="225"/>
      <c r="F126" s="208">
        <f t="shared" si="7"/>
        <v>0</v>
      </c>
      <c r="G126" s="209"/>
    </row>
    <row r="127" spans="1:7" ht="19.5">
      <c r="A127" s="6" t="s">
        <v>10</v>
      </c>
      <c r="B127" s="50"/>
      <c r="C127" s="50"/>
      <c r="D127" s="198"/>
      <c r="E127" s="199"/>
      <c r="F127" s="210">
        <f>IF(SUM(F118:G126)=0,0,SUM(F118:G126))</f>
        <v>0</v>
      </c>
      <c r="G127" s="211"/>
    </row>
    <row r="128" spans="1:7" ht="19.5">
      <c r="A128" s="27"/>
      <c r="B128" s="27"/>
      <c r="C128" s="27"/>
      <c r="D128" s="27"/>
      <c r="E128" s="27"/>
      <c r="F128" s="27"/>
      <c r="G128" s="27"/>
    </row>
    <row r="129" ht="20.25">
      <c r="A129" s="89" t="s">
        <v>247</v>
      </c>
    </row>
    <row r="130" ht="19.5">
      <c r="A130" s="1" t="s">
        <v>262</v>
      </c>
    </row>
    <row r="131" spans="1:7" ht="19.5">
      <c r="A131" s="203" t="s">
        <v>11</v>
      </c>
      <c r="B131" s="203"/>
      <c r="C131" s="203"/>
      <c r="D131" s="203" t="s">
        <v>14</v>
      </c>
      <c r="E131" s="203"/>
      <c r="F131" s="203" t="s">
        <v>9</v>
      </c>
      <c r="G131" s="203"/>
    </row>
    <row r="132" spans="1:7" ht="19.5">
      <c r="A132" s="204"/>
      <c r="B132" s="205"/>
      <c r="C132" s="206"/>
      <c r="D132" s="216"/>
      <c r="E132" s="216"/>
      <c r="F132" s="223">
        <f>IF(D132*0.85=0,0,ROUND(D132*0.85,2))</f>
        <v>0</v>
      </c>
      <c r="G132" s="224"/>
    </row>
    <row r="133" spans="1:7" ht="19.5">
      <c r="A133" s="204"/>
      <c r="B133" s="205"/>
      <c r="C133" s="206"/>
      <c r="D133" s="207"/>
      <c r="E133" s="207"/>
      <c r="F133" s="223">
        <f>IF(D133*0.85=0,0,ROUND(D133*0.85,2))</f>
        <v>0</v>
      </c>
      <c r="G133" s="224"/>
    </row>
    <row r="134" spans="1:7" ht="19.5">
      <c r="A134" s="204"/>
      <c r="B134" s="205"/>
      <c r="C134" s="206"/>
      <c r="D134" s="207"/>
      <c r="E134" s="207"/>
      <c r="F134" s="223">
        <f>IF(D134*0.85=0,0,ROUND(D134*0.85,2))</f>
        <v>0</v>
      </c>
      <c r="G134" s="224"/>
    </row>
    <row r="135" spans="1:7" ht="19.5">
      <c r="A135" s="6" t="s">
        <v>10</v>
      </c>
      <c r="B135" s="50"/>
      <c r="C135" s="50"/>
      <c r="D135" s="198"/>
      <c r="E135" s="199"/>
      <c r="F135" s="210">
        <f>IF(SUM(F132:G134)=0,0,ROUND(SUM(F132:G134),1))</f>
        <v>0</v>
      </c>
      <c r="G135" s="211"/>
    </row>
    <row r="136" spans="1:7" ht="19.5">
      <c r="A136" s="27"/>
      <c r="B136" s="27"/>
      <c r="C136" s="27"/>
      <c r="D136" s="27"/>
      <c r="E136" s="27"/>
      <c r="F136" s="83"/>
      <c r="G136" s="83"/>
    </row>
    <row r="137" ht="19.5">
      <c r="A137" s="1" t="s">
        <v>257</v>
      </c>
    </row>
    <row r="138" spans="1:7" ht="19.5">
      <c r="A138" s="203" t="s">
        <v>11</v>
      </c>
      <c r="B138" s="203"/>
      <c r="C138" s="203"/>
      <c r="D138" s="203" t="s">
        <v>14</v>
      </c>
      <c r="E138" s="203"/>
      <c r="F138" s="203" t="s">
        <v>9</v>
      </c>
      <c r="G138" s="203"/>
    </row>
    <row r="139" spans="1:7" ht="19.5">
      <c r="A139" s="204"/>
      <c r="B139" s="205"/>
      <c r="C139" s="206"/>
      <c r="D139" s="216"/>
      <c r="E139" s="216"/>
      <c r="F139" s="221">
        <f>IF(D139*0.42=0,0,ROUND(D139*0.42,2))</f>
        <v>0</v>
      </c>
      <c r="G139" s="222"/>
    </row>
    <row r="140" spans="1:7" ht="19.5">
      <c r="A140" s="204"/>
      <c r="B140" s="205"/>
      <c r="C140" s="206"/>
      <c r="D140" s="207"/>
      <c r="E140" s="207"/>
      <c r="F140" s="223">
        <f>IF(D140*0.42=0,0,ROUND(D140*0.42,2))</f>
        <v>0</v>
      </c>
      <c r="G140" s="224"/>
    </row>
    <row r="141" spans="1:7" ht="19.5">
      <c r="A141" s="204"/>
      <c r="B141" s="205"/>
      <c r="C141" s="206"/>
      <c r="D141" s="207"/>
      <c r="E141" s="207"/>
      <c r="F141" s="219">
        <f>IF(D141*0.42=0,0,ROUND(D141*0.42,2))</f>
        <v>0</v>
      </c>
      <c r="G141" s="220"/>
    </row>
    <row r="142" spans="1:7" ht="19.5">
      <c r="A142" s="6" t="s">
        <v>10</v>
      </c>
      <c r="B142" s="50"/>
      <c r="C142" s="50"/>
      <c r="D142" s="198"/>
      <c r="E142" s="199"/>
      <c r="F142" s="210">
        <f>IF(SUM(F139:G141)=0,0,ROUND(SUM(F139:G141),1))</f>
        <v>0</v>
      </c>
      <c r="G142" s="211"/>
    </row>
    <row r="143" spans="1:7" ht="19.5">
      <c r="A143" s="27"/>
      <c r="B143" s="27"/>
      <c r="C143" s="27"/>
      <c r="D143" s="27"/>
      <c r="E143" s="27"/>
      <c r="F143" s="27"/>
      <c r="G143" s="27"/>
    </row>
    <row r="144" ht="20.25">
      <c r="A144" s="89" t="s">
        <v>248</v>
      </c>
    </row>
    <row r="145" ht="19.5">
      <c r="A145" s="1" t="s">
        <v>110</v>
      </c>
    </row>
    <row r="146" spans="1:7" ht="19.5">
      <c r="A146" s="203" t="s">
        <v>11</v>
      </c>
      <c r="B146" s="203"/>
      <c r="C146" s="203"/>
      <c r="D146" s="203" t="s">
        <v>14</v>
      </c>
      <c r="E146" s="203"/>
      <c r="F146" s="203" t="s">
        <v>9</v>
      </c>
      <c r="G146" s="203"/>
    </row>
    <row r="147" spans="1:7" ht="19.5">
      <c r="A147" s="204"/>
      <c r="B147" s="205"/>
      <c r="C147" s="206"/>
      <c r="D147" s="216"/>
      <c r="E147" s="216"/>
      <c r="F147" s="208">
        <f>IF(D147*1=0,0,ROUND(D147*1,1))</f>
        <v>0</v>
      </c>
      <c r="G147" s="209"/>
    </row>
    <row r="148" spans="1:7" ht="19.5">
      <c r="A148" s="204"/>
      <c r="B148" s="205"/>
      <c r="C148" s="206"/>
      <c r="D148" s="207"/>
      <c r="E148" s="207"/>
      <c r="F148" s="208">
        <f>IF(D148*1=0,0,ROUND(D148*1,1))</f>
        <v>0</v>
      </c>
      <c r="G148" s="209"/>
    </row>
    <row r="149" spans="1:7" ht="19.5">
      <c r="A149" s="204"/>
      <c r="B149" s="205"/>
      <c r="C149" s="206"/>
      <c r="D149" s="207"/>
      <c r="E149" s="207"/>
      <c r="F149" s="208">
        <f>IF(D149*1=0,0,ROUND(D149*1,1))</f>
        <v>0</v>
      </c>
      <c r="G149" s="209"/>
    </row>
    <row r="150" spans="1:7" ht="19.5">
      <c r="A150" s="6" t="s">
        <v>10</v>
      </c>
      <c r="B150" s="50"/>
      <c r="C150" s="50"/>
      <c r="D150" s="198"/>
      <c r="E150" s="199"/>
      <c r="F150" s="210">
        <f>IF(SUM(F147:G149)=0,0,SUM(F147:G149))</f>
        <v>0</v>
      </c>
      <c r="G150" s="211"/>
    </row>
    <row r="151" ht="19.5">
      <c r="A151" s="1" t="s">
        <v>122</v>
      </c>
    </row>
    <row r="152" spans="1:7" ht="19.5">
      <c r="A152" s="203" t="s">
        <v>11</v>
      </c>
      <c r="B152" s="203"/>
      <c r="C152" s="203"/>
      <c r="D152" s="203" t="s">
        <v>14</v>
      </c>
      <c r="E152" s="203"/>
      <c r="F152" s="203" t="s">
        <v>9</v>
      </c>
      <c r="G152" s="203"/>
    </row>
    <row r="153" spans="1:7" ht="19.5">
      <c r="A153" s="204"/>
      <c r="B153" s="205"/>
      <c r="C153" s="206"/>
      <c r="D153" s="216"/>
      <c r="E153" s="216"/>
      <c r="F153" s="208">
        <f>IF(D153*0.9=0,0,ROUND(D153*0.9,1))</f>
        <v>0</v>
      </c>
      <c r="G153" s="209"/>
    </row>
    <row r="154" spans="1:7" ht="19.5">
      <c r="A154" s="204"/>
      <c r="B154" s="205"/>
      <c r="C154" s="206"/>
      <c r="D154" s="207"/>
      <c r="E154" s="207"/>
      <c r="F154" s="208">
        <f>IF(D154*0.9=0,0,ROUND(D154*0.9,1))</f>
        <v>0</v>
      </c>
      <c r="G154" s="209"/>
    </row>
    <row r="155" spans="1:7" ht="19.5">
      <c r="A155" s="204"/>
      <c r="B155" s="205"/>
      <c r="C155" s="206"/>
      <c r="D155" s="207"/>
      <c r="E155" s="207"/>
      <c r="F155" s="208">
        <f>IF(D155*0.9=0,0,ROUND(D155*0.9,1))</f>
        <v>0</v>
      </c>
      <c r="G155" s="209"/>
    </row>
    <row r="156" spans="1:7" ht="19.5">
      <c r="A156" s="6" t="s">
        <v>10</v>
      </c>
      <c r="B156" s="50"/>
      <c r="C156" s="50"/>
      <c r="D156" s="198"/>
      <c r="E156" s="199"/>
      <c r="F156" s="210">
        <f>IF(SUM(F153:G155)=0,0,SUM(F153:G155))</f>
        <v>0</v>
      </c>
      <c r="G156" s="211"/>
    </row>
    <row r="157" ht="19.5">
      <c r="A157" s="1" t="s">
        <v>111</v>
      </c>
    </row>
    <row r="158" spans="1:7" ht="19.5">
      <c r="A158" s="203" t="s">
        <v>11</v>
      </c>
      <c r="B158" s="203"/>
      <c r="C158" s="203"/>
      <c r="D158" s="203" t="s">
        <v>14</v>
      </c>
      <c r="E158" s="203"/>
      <c r="F158" s="203" t="s">
        <v>9</v>
      </c>
      <c r="G158" s="203"/>
    </row>
    <row r="159" spans="1:7" ht="19.5">
      <c r="A159" s="204"/>
      <c r="B159" s="205"/>
      <c r="C159" s="206"/>
      <c r="D159" s="216"/>
      <c r="E159" s="216"/>
      <c r="F159" s="217">
        <f>IF(D159*0.5=0,0,ROUND(D159*0.5,1))</f>
        <v>0</v>
      </c>
      <c r="G159" s="218"/>
    </row>
    <row r="160" spans="1:7" ht="19.5">
      <c r="A160" s="204"/>
      <c r="B160" s="205"/>
      <c r="C160" s="206"/>
      <c r="D160" s="207"/>
      <c r="E160" s="207"/>
      <c r="F160" s="208">
        <f>IF(D160*0.5=0,0,ROUND(D160*0.5,1))</f>
        <v>0</v>
      </c>
      <c r="G160" s="209"/>
    </row>
    <row r="161" spans="1:7" ht="19.5">
      <c r="A161" s="204"/>
      <c r="B161" s="205"/>
      <c r="C161" s="206"/>
      <c r="D161" s="207"/>
      <c r="E161" s="207"/>
      <c r="F161" s="214">
        <f>IF(D161*0.5=0,0,ROUND(D161*0.5,1))</f>
        <v>0</v>
      </c>
      <c r="G161" s="215"/>
    </row>
    <row r="162" spans="1:7" ht="19.5">
      <c r="A162" s="6" t="s">
        <v>10</v>
      </c>
      <c r="B162" s="50"/>
      <c r="C162" s="50"/>
      <c r="D162" s="198"/>
      <c r="E162" s="199"/>
      <c r="F162" s="210">
        <f>IF(SUM(F159:G161)=0,0,SUM(F159:G161))</f>
        <v>0</v>
      </c>
      <c r="G162" s="211"/>
    </row>
    <row r="163" spans="1:7" ht="19.5">
      <c r="A163" s="53"/>
      <c r="B163" s="27"/>
      <c r="C163" s="27"/>
      <c r="D163" s="53"/>
      <c r="E163" s="53"/>
      <c r="F163" s="88"/>
      <c r="G163" s="88"/>
    </row>
    <row r="164" ht="20.25">
      <c r="A164" s="89" t="s">
        <v>249</v>
      </c>
    </row>
    <row r="165" spans="1:7" ht="19.5">
      <c r="A165" s="203" t="s">
        <v>11</v>
      </c>
      <c r="B165" s="203"/>
      <c r="C165" s="203"/>
      <c r="D165" s="203" t="s">
        <v>14</v>
      </c>
      <c r="E165" s="203"/>
      <c r="F165" s="203" t="s">
        <v>9</v>
      </c>
      <c r="G165" s="203"/>
    </row>
    <row r="166" spans="1:7" ht="19.5">
      <c r="A166" s="204"/>
      <c r="B166" s="205"/>
      <c r="C166" s="206"/>
      <c r="D166" s="207"/>
      <c r="E166" s="207"/>
      <c r="F166" s="208">
        <f>IF(D166*0.45=0,0,ROUND(D166*0.45,1))</f>
        <v>0</v>
      </c>
      <c r="G166" s="209"/>
    </row>
    <row r="167" spans="1:7" ht="19.5">
      <c r="A167" s="204"/>
      <c r="B167" s="205"/>
      <c r="C167" s="206"/>
      <c r="D167" s="207"/>
      <c r="E167" s="207"/>
      <c r="F167" s="208">
        <f>IF(D167*0.45=0,0,ROUND(D167*0.45,1))</f>
        <v>0</v>
      </c>
      <c r="G167" s="209"/>
    </row>
    <row r="168" spans="1:7" ht="19.5">
      <c r="A168" s="204"/>
      <c r="B168" s="205"/>
      <c r="C168" s="206"/>
      <c r="D168" s="207"/>
      <c r="E168" s="207"/>
      <c r="F168" s="208">
        <f>IF(D168*0.45=0,0,ROUND(D168*0.45,1))</f>
        <v>0</v>
      </c>
      <c r="G168" s="209"/>
    </row>
    <row r="169" spans="1:7" ht="19.5">
      <c r="A169" s="6" t="s">
        <v>10</v>
      </c>
      <c r="B169" s="50"/>
      <c r="C169" s="50"/>
      <c r="D169" s="198"/>
      <c r="E169" s="199"/>
      <c r="F169" s="210">
        <f>IF(SUM(F166:G168)=0,0,SUM(F166:G168))</f>
        <v>0</v>
      </c>
      <c r="G169" s="211"/>
    </row>
    <row r="170" spans="1:7" ht="19.5">
      <c r="A170" s="27"/>
      <c r="B170" s="27"/>
      <c r="C170" s="27"/>
      <c r="D170" s="27"/>
      <c r="E170" s="27"/>
      <c r="F170" s="83"/>
      <c r="G170" s="83"/>
    </row>
    <row r="171" s="148" customFormat="1" ht="20.25">
      <c r="A171" s="147" t="s">
        <v>250</v>
      </c>
    </row>
    <row r="172" ht="20.25">
      <c r="A172" s="89" t="s">
        <v>251</v>
      </c>
    </row>
    <row r="173" ht="19.5">
      <c r="A173" s="1" t="s">
        <v>200</v>
      </c>
    </row>
    <row r="174" ht="19.5">
      <c r="A174" s="116" t="s">
        <v>201</v>
      </c>
    </row>
    <row r="175" spans="1:6" s="5" customFormat="1" ht="21" customHeight="1">
      <c r="A175" s="56" t="s">
        <v>47</v>
      </c>
      <c r="B175" s="120" t="s">
        <v>107</v>
      </c>
      <c r="C175" s="121" t="s">
        <v>14</v>
      </c>
      <c r="D175" s="97" t="s">
        <v>7</v>
      </c>
      <c r="E175" s="97" t="s">
        <v>8</v>
      </c>
      <c r="F175" s="97" t="s">
        <v>9</v>
      </c>
    </row>
    <row r="176" spans="1:6" s="5" customFormat="1" ht="21" customHeight="1">
      <c r="A176" s="19"/>
      <c r="B176" s="8"/>
      <c r="C176" s="18"/>
      <c r="D176" s="18"/>
      <c r="E176" s="18"/>
      <c r="F176" s="36">
        <f>IF(ISERROR(1.5*(0.1*C176+2)*D176*E176),"  ",ROUND(1.5*(0.1*C176+2)*D176*E176,1))</f>
        <v>0</v>
      </c>
    </row>
    <row r="177" spans="1:6" s="5" customFormat="1" ht="21" customHeight="1">
      <c r="A177" s="19"/>
      <c r="B177" s="30"/>
      <c r="C177" s="18"/>
      <c r="D177" s="18"/>
      <c r="E177" s="18"/>
      <c r="F177" s="36">
        <f>IF(ISERROR(1.5*(0.1*C177+2)*D177*E177),"  ",ROUND(1.5*(0.1*C177+2)*D177*E177,1))</f>
        <v>0</v>
      </c>
    </row>
    <row r="178" spans="1:6" ht="19.5">
      <c r="A178" s="19"/>
      <c r="B178" s="18"/>
      <c r="C178" s="18"/>
      <c r="D178" s="18"/>
      <c r="E178" s="18"/>
      <c r="F178" s="36">
        <f>IF(ISERROR(1.5*(0.1*C178+2)*D178*E178),"  ",ROUND(1.5*(0.1*C178+2)*D178*E178,1))</f>
        <v>0</v>
      </c>
    </row>
    <row r="179" spans="1:6" ht="19.5">
      <c r="A179" s="19"/>
      <c r="B179" s="18"/>
      <c r="C179" s="18"/>
      <c r="D179" s="18"/>
      <c r="E179" s="18"/>
      <c r="F179" s="36">
        <f>IF(ISERROR(1.5*(0.1*C179+2)*D179*E179),"  ",ROUND(1.5*(0.1*C179+2)*D179*E179,1))</f>
        <v>0</v>
      </c>
    </row>
    <row r="180" spans="1:6" ht="19.5">
      <c r="A180" s="19"/>
      <c r="B180" s="9"/>
      <c r="C180" s="18"/>
      <c r="D180" s="18"/>
      <c r="E180" s="18"/>
      <c r="F180" s="36">
        <f>IF(ISERROR(1.5*(0.1*C180+2)*D180*E180),"  ",ROUND(1.5*(0.1*C180+2)*D180*E180,1))</f>
        <v>0</v>
      </c>
    </row>
    <row r="181" spans="1:6" ht="19.5">
      <c r="A181" s="6" t="s">
        <v>10</v>
      </c>
      <c r="B181" s="50"/>
      <c r="C181" s="50"/>
      <c r="D181" s="50"/>
      <c r="E181" s="50"/>
      <c r="F181" s="56">
        <f>IF(SUM(F176:F180)=0,0,ROUND(SUM(F176:F180),1))</f>
        <v>0</v>
      </c>
    </row>
    <row r="182" ht="19.5">
      <c r="A182" s="1" t="s">
        <v>202</v>
      </c>
    </row>
    <row r="183" ht="19.5">
      <c r="A183" s="1" t="s">
        <v>109</v>
      </c>
    </row>
    <row r="184" spans="1:6" s="5" customFormat="1" ht="21" customHeight="1">
      <c r="A184" s="56" t="s">
        <v>47</v>
      </c>
      <c r="B184" s="120" t="s">
        <v>107</v>
      </c>
      <c r="C184" s="121" t="s">
        <v>14</v>
      </c>
      <c r="D184" s="97" t="s">
        <v>7</v>
      </c>
      <c r="E184" s="97" t="s">
        <v>8</v>
      </c>
      <c r="F184" s="97" t="s">
        <v>9</v>
      </c>
    </row>
    <row r="185" spans="1:6" s="5" customFormat="1" ht="21" customHeight="1">
      <c r="A185" s="19"/>
      <c r="B185" s="8"/>
      <c r="C185" s="18"/>
      <c r="D185" s="18"/>
      <c r="E185" s="18"/>
      <c r="F185" s="36">
        <f>IF(ISERROR(1.5*(0.1*C185+1.5)*D185*E185),"  ",ROUND(1.5*(0.1*C185+1.5)*D185*E185,1))</f>
        <v>0</v>
      </c>
    </row>
    <row r="186" spans="1:6" s="5" customFormat="1" ht="21" customHeight="1">
      <c r="A186" s="19"/>
      <c r="B186" s="30"/>
      <c r="C186" s="18"/>
      <c r="D186" s="18"/>
      <c r="E186" s="18"/>
      <c r="F186" s="36">
        <f>IF(ISERROR(1.5*(0.1*C186+1.5)*D186*E186),"  ",ROUND(1.5*(0.1*C186+1.5)*D186*E186,1))</f>
        <v>0</v>
      </c>
    </row>
    <row r="187" spans="1:6" ht="19.5">
      <c r="A187" s="19"/>
      <c r="B187" s="18"/>
      <c r="C187" s="18"/>
      <c r="D187" s="18"/>
      <c r="E187" s="18"/>
      <c r="F187" s="36">
        <f>IF(ISERROR(1.5*(0.1*C187+1.5)*D187*E187),"  ",ROUND(1.5*(0.1*C187+1.5)*D187*E187,1))</f>
        <v>0</v>
      </c>
    </row>
    <row r="188" spans="1:6" ht="19.5">
      <c r="A188" s="19"/>
      <c r="B188" s="18"/>
      <c r="C188" s="18"/>
      <c r="D188" s="18"/>
      <c r="E188" s="18"/>
      <c r="F188" s="36">
        <f>IF(ISERROR(1.5*(0.1*C188+1.5)*D188*E188),"  ",ROUND(1.5*(0.1*C188+1.5)*D188*E188,1))</f>
        <v>0</v>
      </c>
    </row>
    <row r="189" spans="1:6" ht="19.5">
      <c r="A189" s="19"/>
      <c r="B189" s="9"/>
      <c r="C189" s="18"/>
      <c r="D189" s="18"/>
      <c r="E189" s="18"/>
      <c r="F189" s="36">
        <f>IF(ISERROR(1.5*(0.1*C189+1.5)*D189*E189),"  ",ROUND(1.5*(0.1*C189+1.5)*D189*E189,1))</f>
        <v>0</v>
      </c>
    </row>
    <row r="190" spans="1:6" ht="19.5">
      <c r="A190" s="6" t="s">
        <v>10</v>
      </c>
      <c r="B190" s="50"/>
      <c r="C190" s="50"/>
      <c r="D190" s="50"/>
      <c r="E190" s="50"/>
      <c r="F190" s="56">
        <f>IF(SUM(F185:F189)=0,0,ROUND(SUM(F185:F189),1))</f>
        <v>0</v>
      </c>
    </row>
    <row r="191" spans="1:6" ht="19.5">
      <c r="A191" s="27"/>
      <c r="B191" s="27"/>
      <c r="C191" s="27"/>
      <c r="D191" s="27"/>
      <c r="E191" s="27"/>
      <c r="F191" s="85"/>
    </row>
    <row r="192" ht="20.25">
      <c r="A192" s="89" t="s">
        <v>252</v>
      </c>
    </row>
    <row r="193" ht="19.5">
      <c r="A193" s="1" t="s">
        <v>117</v>
      </c>
    </row>
    <row r="194" spans="1:6" s="5" customFormat="1" ht="21" customHeight="1">
      <c r="A194" s="56" t="s">
        <v>47</v>
      </c>
      <c r="B194" s="120" t="s">
        <v>107</v>
      </c>
      <c r="C194" s="121" t="s">
        <v>14</v>
      </c>
      <c r="D194" s="97" t="s">
        <v>7</v>
      </c>
      <c r="E194" s="97" t="s">
        <v>8</v>
      </c>
      <c r="F194" s="97" t="s">
        <v>9</v>
      </c>
    </row>
    <row r="195" spans="1:6" s="5" customFormat="1" ht="21" customHeight="1">
      <c r="A195" s="19"/>
      <c r="B195" s="8"/>
      <c r="C195" s="18"/>
      <c r="D195" s="18"/>
      <c r="E195" s="18"/>
      <c r="F195" s="36">
        <f aca="true" t="shared" si="8" ref="F195:F202">IF(ISERROR(1.5*(0.1*C195+2)*D195/2*E195),"  ",ROUND(1.5*(0.1*C195+2)*D195/2*E195,1))</f>
        <v>0</v>
      </c>
    </row>
    <row r="196" spans="1:6" s="5" customFormat="1" ht="21" customHeight="1">
      <c r="A196" s="19"/>
      <c r="B196" s="30"/>
      <c r="C196" s="18"/>
      <c r="D196" s="18"/>
      <c r="E196" s="18"/>
      <c r="F196" s="36">
        <f t="shared" si="8"/>
        <v>0</v>
      </c>
    </row>
    <row r="197" spans="1:6" s="5" customFormat="1" ht="21" customHeight="1">
      <c r="A197" s="19"/>
      <c r="B197" s="30"/>
      <c r="C197" s="18"/>
      <c r="D197" s="18"/>
      <c r="E197" s="18"/>
      <c r="F197" s="36">
        <f t="shared" si="8"/>
        <v>0</v>
      </c>
    </row>
    <row r="198" spans="1:6" s="5" customFormat="1" ht="21" customHeight="1">
      <c r="A198" s="19"/>
      <c r="B198" s="30"/>
      <c r="C198" s="18"/>
      <c r="D198" s="18"/>
      <c r="E198" s="18"/>
      <c r="F198" s="36">
        <f t="shared" si="8"/>
        <v>0</v>
      </c>
    </row>
    <row r="199" spans="1:6" s="5" customFormat="1" ht="21" customHeight="1">
      <c r="A199" s="19"/>
      <c r="B199" s="30"/>
      <c r="C199" s="18"/>
      <c r="D199" s="18"/>
      <c r="E199" s="18"/>
      <c r="F199" s="36">
        <f t="shared" si="8"/>
        <v>0</v>
      </c>
    </row>
    <row r="200" spans="1:6" ht="19.5">
      <c r="A200" s="19"/>
      <c r="B200" s="18"/>
      <c r="C200" s="18"/>
      <c r="D200" s="18"/>
      <c r="E200" s="18"/>
      <c r="F200" s="36">
        <f t="shared" si="8"/>
        <v>0</v>
      </c>
    </row>
    <row r="201" spans="1:6" ht="19.5">
      <c r="A201" s="19"/>
      <c r="B201" s="18"/>
      <c r="C201" s="18"/>
      <c r="D201" s="18"/>
      <c r="E201" s="18"/>
      <c r="F201" s="36">
        <f t="shared" si="8"/>
        <v>0</v>
      </c>
    </row>
    <row r="202" spans="1:6" ht="19.5">
      <c r="A202" s="19"/>
      <c r="B202" s="9"/>
      <c r="C202" s="18"/>
      <c r="D202" s="18"/>
      <c r="E202" s="18"/>
      <c r="F202" s="36">
        <f t="shared" si="8"/>
        <v>0</v>
      </c>
    </row>
    <row r="203" spans="1:6" ht="19.5">
      <c r="A203" s="6" t="s">
        <v>10</v>
      </c>
      <c r="B203" s="50"/>
      <c r="C203" s="50"/>
      <c r="D203" s="50"/>
      <c r="E203" s="50"/>
      <c r="F203" s="56">
        <f>IF(SUM(F195:F202)=0,0,ROUND(SUM(F195:F202),1))</f>
        <v>0</v>
      </c>
    </row>
    <row r="204" spans="1:6" ht="19.5">
      <c r="A204" s="27"/>
      <c r="B204" s="27"/>
      <c r="C204" s="27"/>
      <c r="D204" s="27"/>
      <c r="E204" s="27"/>
      <c r="F204" s="85"/>
    </row>
    <row r="205" ht="20.25">
      <c r="A205" s="89" t="s">
        <v>253</v>
      </c>
    </row>
    <row r="206" ht="19.5">
      <c r="A206" s="1" t="s">
        <v>119</v>
      </c>
    </row>
    <row r="207" s="25" customFormat="1" ht="19.5">
      <c r="A207" s="1" t="s">
        <v>203</v>
      </c>
    </row>
    <row r="208" spans="1:7" ht="19.5">
      <c r="A208" s="96" t="s">
        <v>11</v>
      </c>
      <c r="B208" s="98"/>
      <c r="C208" s="212" t="s">
        <v>12</v>
      </c>
      <c r="D208" s="213"/>
      <c r="E208" s="99" t="s">
        <v>14</v>
      </c>
      <c r="F208" s="99" t="s">
        <v>13</v>
      </c>
      <c r="G208" s="99" t="s">
        <v>9</v>
      </c>
    </row>
    <row r="209" spans="1:7" ht="19.5">
      <c r="A209" s="100"/>
      <c r="B209" s="101"/>
      <c r="C209" s="102" t="s">
        <v>15</v>
      </c>
      <c r="D209" s="97" t="s">
        <v>16</v>
      </c>
      <c r="E209" s="103"/>
      <c r="F209" s="103"/>
      <c r="G209" s="103"/>
    </row>
    <row r="210" spans="1:7" ht="19.5">
      <c r="A210" s="19"/>
      <c r="B210" s="21"/>
      <c r="C210" s="22"/>
      <c r="D210" s="17"/>
      <c r="F210" s="17">
        <v>1.35</v>
      </c>
      <c r="G210" s="36">
        <f>IF(E210*F210*2=0,0,ROUND(E210*F210*2,1))</f>
        <v>0</v>
      </c>
    </row>
    <row r="211" spans="1:7" ht="19.5">
      <c r="A211" s="19"/>
      <c r="B211" s="20"/>
      <c r="C211" s="19"/>
      <c r="D211" s="18"/>
      <c r="F211" s="18">
        <v>1.35</v>
      </c>
      <c r="G211" s="36">
        <f aca="true" t="shared" si="9" ref="G211:G217">IF(E211*F211*3=0,0,ROUND(E211*F211*3,1))</f>
        <v>0</v>
      </c>
    </row>
    <row r="212" spans="1:7" ht="19.5">
      <c r="A212" s="19"/>
      <c r="B212" s="20"/>
      <c r="C212" s="19"/>
      <c r="D212" s="18"/>
      <c r="F212" s="18">
        <v>1.35</v>
      </c>
      <c r="G212" s="36">
        <f t="shared" si="9"/>
        <v>0</v>
      </c>
    </row>
    <row r="213" spans="1:7" ht="19.5">
      <c r="A213" s="19"/>
      <c r="B213" s="20"/>
      <c r="C213" s="19"/>
      <c r="D213" s="18"/>
      <c r="F213" s="18">
        <v>1.35</v>
      </c>
      <c r="G213" s="36">
        <f t="shared" si="9"/>
        <v>0</v>
      </c>
    </row>
    <row r="214" spans="1:7" ht="19.5">
      <c r="A214" s="19"/>
      <c r="B214" s="20"/>
      <c r="C214" s="19"/>
      <c r="D214" s="18"/>
      <c r="F214" s="18">
        <v>1.35</v>
      </c>
      <c r="G214" s="36">
        <f t="shared" si="9"/>
        <v>0</v>
      </c>
    </row>
    <row r="215" spans="1:7" ht="19.5">
      <c r="A215" s="19"/>
      <c r="B215" s="20"/>
      <c r="C215" s="19"/>
      <c r="D215" s="18"/>
      <c r="F215" s="18">
        <v>1.35</v>
      </c>
      <c r="G215" s="36">
        <f t="shared" si="9"/>
        <v>0</v>
      </c>
    </row>
    <row r="216" spans="1:7" ht="19.5">
      <c r="A216" s="19"/>
      <c r="B216" s="20"/>
      <c r="C216" s="19"/>
      <c r="D216" s="18"/>
      <c r="F216" s="18">
        <v>1.35</v>
      </c>
      <c r="G216" s="36">
        <f t="shared" si="9"/>
        <v>0</v>
      </c>
    </row>
    <row r="217" spans="1:7" ht="19.5">
      <c r="A217" s="19"/>
      <c r="B217" s="12"/>
      <c r="C217" s="11"/>
      <c r="D217" s="9"/>
      <c r="F217" s="9">
        <v>1.35</v>
      </c>
      <c r="G217" s="36">
        <f t="shared" si="9"/>
        <v>0</v>
      </c>
    </row>
    <row r="218" spans="1:7" ht="19.5">
      <c r="A218" s="6" t="s">
        <v>10</v>
      </c>
      <c r="B218" s="50"/>
      <c r="C218" s="50"/>
      <c r="D218" s="50"/>
      <c r="E218" s="50"/>
      <c r="F218" s="7"/>
      <c r="G218" s="56">
        <f>IF(SUM(G210:G217)=0,0,ROUND(SUM(G210:G217),1))</f>
        <v>0</v>
      </c>
    </row>
    <row r="219" ht="19.5">
      <c r="A219" s="1" t="s">
        <v>108</v>
      </c>
    </row>
    <row r="220" s="25" customFormat="1" ht="19.5">
      <c r="A220" s="1" t="s">
        <v>203</v>
      </c>
    </row>
    <row r="221" spans="1:7" ht="19.5">
      <c r="A221" s="96" t="s">
        <v>11</v>
      </c>
      <c r="B221" s="98"/>
      <c r="C221" s="203" t="s">
        <v>12</v>
      </c>
      <c r="D221" s="203"/>
      <c r="E221" s="99" t="s">
        <v>14</v>
      </c>
      <c r="F221" s="99" t="s">
        <v>13</v>
      </c>
      <c r="G221" s="99" t="s">
        <v>9</v>
      </c>
    </row>
    <row r="222" spans="1:7" ht="19.5">
      <c r="A222" s="100"/>
      <c r="B222" s="101"/>
      <c r="C222" s="97" t="s">
        <v>15</v>
      </c>
      <c r="D222" s="97" t="s">
        <v>16</v>
      </c>
      <c r="E222" s="103"/>
      <c r="F222" s="103"/>
      <c r="G222" s="103"/>
    </row>
    <row r="223" spans="1:7" ht="19.5">
      <c r="A223" s="19"/>
      <c r="B223" s="21"/>
      <c r="C223" s="22"/>
      <c r="D223" s="21"/>
      <c r="F223" s="17">
        <v>1.35</v>
      </c>
      <c r="G223" s="36">
        <f>IF(E223*F223=0,0,ROUND(E223*F223,1))</f>
        <v>0</v>
      </c>
    </row>
    <row r="224" spans="1:7" ht="19.5">
      <c r="A224" s="19"/>
      <c r="B224" s="20"/>
      <c r="C224" s="19"/>
      <c r="D224" s="20"/>
      <c r="F224" s="18">
        <v>1.35</v>
      </c>
      <c r="G224" s="36">
        <f aca="true" t="shared" si="10" ref="G224:G236">IF(E224*F224*2=0,0,ROUND(E224*F224*2,1))</f>
        <v>0</v>
      </c>
    </row>
    <row r="225" spans="1:7" ht="19.5">
      <c r="A225" s="19"/>
      <c r="B225" s="20"/>
      <c r="C225" s="19"/>
      <c r="D225" s="20"/>
      <c r="F225" s="18">
        <v>1.35</v>
      </c>
      <c r="G225" s="36">
        <f t="shared" si="10"/>
        <v>0</v>
      </c>
    </row>
    <row r="226" spans="1:7" ht="19.5">
      <c r="A226" s="19"/>
      <c r="B226" s="20"/>
      <c r="C226" s="19"/>
      <c r="D226" s="20"/>
      <c r="F226" s="18">
        <v>1.35</v>
      </c>
      <c r="G226" s="36">
        <f t="shared" si="10"/>
        <v>0</v>
      </c>
    </row>
    <row r="227" spans="1:7" ht="19.5">
      <c r="A227" s="19"/>
      <c r="B227" s="20"/>
      <c r="C227" s="19"/>
      <c r="D227" s="20"/>
      <c r="F227" s="18">
        <v>1.35</v>
      </c>
      <c r="G227" s="36">
        <f t="shared" si="10"/>
        <v>0</v>
      </c>
    </row>
    <row r="228" spans="1:7" ht="19.5">
      <c r="A228" s="19"/>
      <c r="B228" s="20"/>
      <c r="C228" s="19"/>
      <c r="D228" s="20"/>
      <c r="F228" s="18">
        <v>1.35</v>
      </c>
      <c r="G228" s="36">
        <f t="shared" si="10"/>
        <v>0</v>
      </c>
    </row>
    <row r="229" spans="1:7" ht="19.5">
      <c r="A229" s="19"/>
      <c r="B229" s="20"/>
      <c r="C229" s="19"/>
      <c r="D229" s="20"/>
      <c r="F229" s="18">
        <v>1.35</v>
      </c>
      <c r="G229" s="36">
        <f t="shared" si="10"/>
        <v>0</v>
      </c>
    </row>
    <row r="230" spans="1:7" ht="19.5">
      <c r="A230" s="19"/>
      <c r="B230" s="20"/>
      <c r="C230" s="19"/>
      <c r="D230" s="20"/>
      <c r="F230" s="18">
        <v>1.35</v>
      </c>
      <c r="G230" s="36">
        <f t="shared" si="10"/>
        <v>0</v>
      </c>
    </row>
    <row r="231" spans="1:7" ht="19.5">
      <c r="A231" s="19"/>
      <c r="B231" s="20"/>
      <c r="C231" s="19"/>
      <c r="D231" s="20"/>
      <c r="F231" s="18">
        <v>1.35</v>
      </c>
      <c r="G231" s="36">
        <f t="shared" si="10"/>
        <v>0</v>
      </c>
    </row>
    <row r="232" spans="1:7" ht="19.5">
      <c r="A232" s="19"/>
      <c r="B232" s="20"/>
      <c r="C232" s="19"/>
      <c r="D232" s="20"/>
      <c r="F232" s="18">
        <v>1.35</v>
      </c>
      <c r="G232" s="36">
        <f t="shared" si="10"/>
        <v>0</v>
      </c>
    </row>
    <row r="233" spans="1:7" ht="19.5">
      <c r="A233" s="19"/>
      <c r="B233" s="20"/>
      <c r="C233" s="19"/>
      <c r="D233" s="20"/>
      <c r="F233" s="18">
        <v>1.35</v>
      </c>
      <c r="G233" s="36">
        <f t="shared" si="10"/>
        <v>0</v>
      </c>
    </row>
    <row r="234" spans="1:7" ht="19.5">
      <c r="A234" s="19"/>
      <c r="B234" s="20"/>
      <c r="C234" s="19"/>
      <c r="D234" s="20"/>
      <c r="F234" s="18">
        <v>1.35</v>
      </c>
      <c r="G234" s="36">
        <f t="shared" si="10"/>
        <v>0</v>
      </c>
    </row>
    <row r="235" spans="1:7" ht="19.5">
      <c r="A235" s="19"/>
      <c r="B235" s="20"/>
      <c r="C235" s="19"/>
      <c r="D235" s="20"/>
      <c r="F235" s="18">
        <v>1.35</v>
      </c>
      <c r="G235" s="36">
        <f t="shared" si="10"/>
        <v>0</v>
      </c>
    </row>
    <row r="236" spans="1:7" ht="19.5">
      <c r="A236" s="19"/>
      <c r="B236" s="12"/>
      <c r="C236" s="11"/>
      <c r="D236" s="12"/>
      <c r="F236" s="18">
        <v>1.35</v>
      </c>
      <c r="G236" s="36">
        <f t="shared" si="10"/>
        <v>0</v>
      </c>
    </row>
    <row r="237" spans="1:7" ht="19.5">
      <c r="A237" s="198" t="s">
        <v>10</v>
      </c>
      <c r="B237" s="202"/>
      <c r="C237" s="202"/>
      <c r="D237" s="202"/>
      <c r="E237" s="202"/>
      <c r="F237" s="199"/>
      <c r="G237" s="56">
        <f>IF(SUM(G223:G236)=0,0,ROUND(SUM(G223:G236),1))</f>
        <v>0</v>
      </c>
    </row>
    <row r="238" spans="1:7" ht="19.5">
      <c r="A238" s="27"/>
      <c r="B238" s="27"/>
      <c r="C238" s="27"/>
      <c r="D238" s="27"/>
      <c r="E238" s="27"/>
      <c r="F238" s="27"/>
      <c r="G238" s="39"/>
    </row>
    <row r="239" ht="20.25">
      <c r="A239" s="89" t="s">
        <v>254</v>
      </c>
    </row>
    <row r="240" ht="19.5">
      <c r="A240" s="1" t="s">
        <v>120</v>
      </c>
    </row>
    <row r="241" s="25" customFormat="1" ht="19.5">
      <c r="A241" s="1" t="s">
        <v>203</v>
      </c>
    </row>
    <row r="242" spans="1:7" ht="19.5">
      <c r="A242" s="96" t="s">
        <v>11</v>
      </c>
      <c r="B242" s="98"/>
      <c r="C242" s="212" t="s">
        <v>12</v>
      </c>
      <c r="D242" s="213"/>
      <c r="E242" s="99" t="s">
        <v>14</v>
      </c>
      <c r="F242" s="99" t="s">
        <v>13</v>
      </c>
      <c r="G242" s="99" t="s">
        <v>9</v>
      </c>
    </row>
    <row r="243" spans="1:7" ht="19.5">
      <c r="A243" s="100"/>
      <c r="B243" s="101"/>
      <c r="C243" s="102" t="s">
        <v>15</v>
      </c>
      <c r="D243" s="97" t="s">
        <v>16</v>
      </c>
      <c r="E243" s="103"/>
      <c r="F243" s="103"/>
      <c r="G243" s="103"/>
    </row>
    <row r="244" spans="1:7" ht="19.5">
      <c r="A244" s="19"/>
      <c r="B244" s="21"/>
      <c r="C244" s="22"/>
      <c r="D244" s="17"/>
      <c r="F244" s="17">
        <v>1.35</v>
      </c>
      <c r="G244" s="36">
        <f>IF(E244*F244*4=0,0,ROUND(E244*F244*4,1))</f>
        <v>0</v>
      </c>
    </row>
    <row r="245" spans="1:7" ht="19.5">
      <c r="A245" s="19"/>
      <c r="B245" s="20"/>
      <c r="C245" s="19"/>
      <c r="D245" s="18"/>
      <c r="F245" s="18">
        <v>1.35</v>
      </c>
      <c r="G245" s="36">
        <f aca="true" t="shared" si="11" ref="G245:G251">IF(E245*F245*4=0,0,ROUND(E245*F245*4,1))</f>
        <v>0</v>
      </c>
    </row>
    <row r="246" spans="1:7" ht="19.5">
      <c r="A246" s="19"/>
      <c r="B246" s="20"/>
      <c r="C246" s="19"/>
      <c r="D246" s="18"/>
      <c r="F246" s="18">
        <v>1.35</v>
      </c>
      <c r="G246" s="36">
        <f t="shared" si="11"/>
        <v>0</v>
      </c>
    </row>
    <row r="247" spans="1:7" ht="19.5">
      <c r="A247" s="19"/>
      <c r="B247" s="20"/>
      <c r="C247" s="19"/>
      <c r="D247" s="18"/>
      <c r="F247" s="18">
        <v>1.35</v>
      </c>
      <c r="G247" s="36">
        <f t="shared" si="11"/>
        <v>0</v>
      </c>
    </row>
    <row r="248" spans="1:7" ht="19.5">
      <c r="A248" s="19"/>
      <c r="B248" s="20"/>
      <c r="C248" s="19"/>
      <c r="D248" s="18"/>
      <c r="F248" s="18">
        <v>1.35</v>
      </c>
      <c r="G248" s="36">
        <f t="shared" si="11"/>
        <v>0</v>
      </c>
    </row>
    <row r="249" spans="1:7" ht="19.5">
      <c r="A249" s="19"/>
      <c r="B249" s="20"/>
      <c r="C249" s="19"/>
      <c r="D249" s="18"/>
      <c r="F249" s="18">
        <v>1.35</v>
      </c>
      <c r="G249" s="36">
        <f t="shared" si="11"/>
        <v>0</v>
      </c>
    </row>
    <row r="250" spans="1:7" ht="19.5">
      <c r="A250" s="19"/>
      <c r="B250" s="20"/>
      <c r="C250" s="19"/>
      <c r="D250" s="18"/>
      <c r="F250" s="18">
        <v>1.35</v>
      </c>
      <c r="G250" s="36">
        <f t="shared" si="11"/>
        <v>0</v>
      </c>
    </row>
    <row r="251" spans="1:7" ht="19.5">
      <c r="A251" s="19"/>
      <c r="B251" s="12"/>
      <c r="C251" s="11"/>
      <c r="D251" s="9"/>
      <c r="F251" s="9">
        <v>1.35</v>
      </c>
      <c r="G251" s="36">
        <f t="shared" si="11"/>
        <v>0</v>
      </c>
    </row>
    <row r="252" spans="1:7" ht="19.5">
      <c r="A252" s="6" t="s">
        <v>10</v>
      </c>
      <c r="B252" s="50"/>
      <c r="C252" s="50"/>
      <c r="D252" s="50"/>
      <c r="E252" s="50"/>
      <c r="F252" s="7"/>
      <c r="G252" s="56">
        <f>IF(SUM(G244:G251)=0,0,ROUND(SUM(G244:G251),1))</f>
        <v>0</v>
      </c>
    </row>
    <row r="253" ht="19.5">
      <c r="A253" s="1" t="s">
        <v>121</v>
      </c>
    </row>
    <row r="254" s="25" customFormat="1" ht="19.5">
      <c r="A254" s="1" t="s">
        <v>203</v>
      </c>
    </row>
    <row r="255" spans="1:7" ht="19.5">
      <c r="A255" s="96" t="s">
        <v>11</v>
      </c>
      <c r="B255" s="98"/>
      <c r="C255" s="203" t="s">
        <v>12</v>
      </c>
      <c r="D255" s="203"/>
      <c r="E255" s="99" t="s">
        <v>14</v>
      </c>
      <c r="F255" s="99" t="s">
        <v>13</v>
      </c>
      <c r="G255" s="99" t="s">
        <v>9</v>
      </c>
    </row>
    <row r="256" spans="1:7" ht="19.5">
      <c r="A256" s="100"/>
      <c r="B256" s="101"/>
      <c r="C256" s="97" t="s">
        <v>15</v>
      </c>
      <c r="D256" s="97" t="s">
        <v>16</v>
      </c>
      <c r="E256" s="103"/>
      <c r="F256" s="103"/>
      <c r="G256" s="103"/>
    </row>
    <row r="257" spans="1:7" ht="19.5">
      <c r="A257" s="19"/>
      <c r="B257" s="21"/>
      <c r="C257" s="22"/>
      <c r="D257" s="21"/>
      <c r="F257" s="17">
        <v>1.35</v>
      </c>
      <c r="G257" s="36">
        <f>IF(E257*F257*2=0,0,ROUND(E257*F257*2,1))</f>
        <v>0</v>
      </c>
    </row>
    <row r="258" spans="1:7" ht="19.5">
      <c r="A258" s="19"/>
      <c r="B258" s="20"/>
      <c r="C258" s="19"/>
      <c r="D258" s="20"/>
      <c r="F258" s="18">
        <v>1.35</v>
      </c>
      <c r="G258" s="36">
        <f aca="true" t="shared" si="12" ref="G258:G270">IF(E258*F258*2=0,0,ROUND(E258*F258*2,1))</f>
        <v>0</v>
      </c>
    </row>
    <row r="259" spans="1:7" ht="19.5">
      <c r="A259" s="19"/>
      <c r="B259" s="20"/>
      <c r="C259" s="19"/>
      <c r="D259" s="20"/>
      <c r="F259" s="18">
        <v>1.35</v>
      </c>
      <c r="G259" s="36">
        <f t="shared" si="12"/>
        <v>0</v>
      </c>
    </row>
    <row r="260" spans="1:7" ht="19.5">
      <c r="A260" s="19"/>
      <c r="B260" s="20"/>
      <c r="C260" s="19"/>
      <c r="D260" s="20"/>
      <c r="F260" s="18">
        <v>1.35</v>
      </c>
      <c r="G260" s="36">
        <f t="shared" si="12"/>
        <v>0</v>
      </c>
    </row>
    <row r="261" spans="1:7" ht="19.5">
      <c r="A261" s="19"/>
      <c r="B261" s="20"/>
      <c r="C261" s="19"/>
      <c r="D261" s="20"/>
      <c r="F261" s="18">
        <v>1.35</v>
      </c>
      <c r="G261" s="36">
        <f t="shared" si="12"/>
        <v>0</v>
      </c>
    </row>
    <row r="262" spans="1:7" ht="19.5">
      <c r="A262" s="19"/>
      <c r="B262" s="20"/>
      <c r="C262" s="19"/>
      <c r="D262" s="20"/>
      <c r="F262" s="18">
        <v>1.35</v>
      </c>
      <c r="G262" s="36">
        <f t="shared" si="12"/>
        <v>0</v>
      </c>
    </row>
    <row r="263" spans="1:7" ht="19.5">
      <c r="A263" s="19"/>
      <c r="B263" s="20"/>
      <c r="C263" s="19"/>
      <c r="D263" s="20"/>
      <c r="F263" s="18">
        <v>1.35</v>
      </c>
      <c r="G263" s="36">
        <f t="shared" si="12"/>
        <v>0</v>
      </c>
    </row>
    <row r="264" spans="1:7" ht="19.5">
      <c r="A264" s="19"/>
      <c r="B264" s="20"/>
      <c r="C264" s="19"/>
      <c r="D264" s="20"/>
      <c r="F264" s="18">
        <v>1.35</v>
      </c>
      <c r="G264" s="36">
        <f t="shared" si="12"/>
        <v>0</v>
      </c>
    </row>
    <row r="265" spans="1:7" ht="19.5">
      <c r="A265" s="19"/>
      <c r="B265" s="20"/>
      <c r="C265" s="19"/>
      <c r="D265" s="20"/>
      <c r="F265" s="18">
        <v>1.35</v>
      </c>
      <c r="G265" s="36">
        <f t="shared" si="12"/>
        <v>0</v>
      </c>
    </row>
    <row r="266" spans="1:7" ht="19.5">
      <c r="A266" s="19"/>
      <c r="B266" s="20"/>
      <c r="C266" s="19"/>
      <c r="D266" s="20"/>
      <c r="F266" s="18">
        <v>1.35</v>
      </c>
      <c r="G266" s="36">
        <f t="shared" si="12"/>
        <v>0</v>
      </c>
    </row>
    <row r="267" spans="1:7" ht="19.5">
      <c r="A267" s="19"/>
      <c r="B267" s="20"/>
      <c r="C267" s="19"/>
      <c r="D267" s="20"/>
      <c r="F267" s="18">
        <v>1.35</v>
      </c>
      <c r="G267" s="36">
        <f t="shared" si="12"/>
        <v>0</v>
      </c>
    </row>
    <row r="268" spans="1:7" ht="19.5">
      <c r="A268" s="19"/>
      <c r="B268" s="20"/>
      <c r="C268" s="19"/>
      <c r="D268" s="20"/>
      <c r="F268" s="18">
        <v>1.35</v>
      </c>
      <c r="G268" s="36">
        <f t="shared" si="12"/>
        <v>0</v>
      </c>
    </row>
    <row r="269" spans="1:7" ht="19.5">
      <c r="A269" s="19"/>
      <c r="B269" s="20"/>
      <c r="C269" s="19"/>
      <c r="D269" s="20"/>
      <c r="F269" s="18">
        <v>1.35</v>
      </c>
      <c r="G269" s="36">
        <f t="shared" si="12"/>
        <v>0</v>
      </c>
    </row>
    <row r="270" spans="1:7" ht="19.5">
      <c r="A270" s="19"/>
      <c r="B270" s="12"/>
      <c r="C270" s="11"/>
      <c r="D270" s="12"/>
      <c r="F270" s="9">
        <v>1.35</v>
      </c>
      <c r="G270" s="36">
        <f t="shared" si="12"/>
        <v>0</v>
      </c>
    </row>
    <row r="271" spans="1:7" ht="19.5">
      <c r="A271" s="198" t="s">
        <v>10</v>
      </c>
      <c r="B271" s="202"/>
      <c r="C271" s="202"/>
      <c r="D271" s="202"/>
      <c r="E271" s="202"/>
      <c r="F271" s="199"/>
      <c r="G271" s="56">
        <f>IF(SUM(G257:G270)=0,0,ROUND(SUM(G257:G270),1))</f>
        <v>0</v>
      </c>
    </row>
    <row r="272" spans="1:7" ht="19.5">
      <c r="A272" s="27"/>
      <c r="B272" s="27"/>
      <c r="C272" s="27"/>
      <c r="D272" s="27"/>
      <c r="E272" s="27"/>
      <c r="F272" s="27"/>
      <c r="G272" s="27"/>
    </row>
    <row r="273" ht="20.25">
      <c r="A273" s="89" t="s">
        <v>255</v>
      </c>
    </row>
    <row r="274" spans="1:7" ht="19.5">
      <c r="A274" s="203" t="s">
        <v>11</v>
      </c>
      <c r="B274" s="203"/>
      <c r="C274" s="203"/>
      <c r="D274" s="203" t="s">
        <v>14</v>
      </c>
      <c r="E274" s="203"/>
      <c r="F274" s="203" t="s">
        <v>9</v>
      </c>
      <c r="G274" s="203"/>
    </row>
    <row r="275" spans="1:7" ht="19.5">
      <c r="A275" s="204"/>
      <c r="B275" s="205"/>
      <c r="C275" s="206"/>
      <c r="D275" s="207"/>
      <c r="E275" s="207"/>
      <c r="F275" s="208">
        <f>IF(1.5*D275*0.9=0,0,ROUND(1.5*D275*0.9,1))</f>
        <v>0</v>
      </c>
      <c r="G275" s="209"/>
    </row>
    <row r="276" spans="1:7" ht="19.5">
      <c r="A276" s="204"/>
      <c r="B276" s="205"/>
      <c r="C276" s="206"/>
      <c r="D276" s="207"/>
      <c r="E276" s="207"/>
      <c r="F276" s="208">
        <f>IF(D276*0.45=0,0,ROUND(D276*0.45,1))</f>
        <v>0</v>
      </c>
      <c r="G276" s="209"/>
    </row>
    <row r="277" spans="1:7" ht="19.5">
      <c r="A277" s="204"/>
      <c r="B277" s="205"/>
      <c r="C277" s="206"/>
      <c r="D277" s="207"/>
      <c r="E277" s="207"/>
      <c r="F277" s="208">
        <f>IF(D277*0.45=0,0,ROUND(D277*0.45,1))</f>
        <v>0</v>
      </c>
      <c r="G277" s="209"/>
    </row>
    <row r="278" spans="1:7" ht="19.5">
      <c r="A278" s="6" t="s">
        <v>10</v>
      </c>
      <c r="B278" s="50"/>
      <c r="C278" s="50"/>
      <c r="D278" s="198"/>
      <c r="E278" s="199"/>
      <c r="F278" s="210">
        <f>IF(SUM(F275:G277)=0,0,SUM(F275:G277))</f>
        <v>0</v>
      </c>
      <c r="G278" s="211"/>
    </row>
    <row r="279" spans="1:7" ht="19.5">
      <c r="A279" s="27"/>
      <c r="B279" s="27"/>
      <c r="C279" s="27"/>
      <c r="D279" s="27"/>
      <c r="E279" s="27"/>
      <c r="F279" s="27"/>
      <c r="G279" s="27"/>
    </row>
    <row r="280" spans="1:7" s="3" customFormat="1" ht="20.25">
      <c r="A280" s="232" t="s">
        <v>114</v>
      </c>
      <c r="B280" s="233"/>
      <c r="C280" s="233"/>
      <c r="D280" s="233"/>
      <c r="E280" s="233"/>
      <c r="F280" s="234"/>
      <c r="G280" s="149">
        <f>IF(ISERROR(F20+F34+F52+F68+F85+F99+F115+F127+F135+F142+F150+F156+F162+F169+F181+F190+F203+G218+G237+G252+G271+F278),0,F20+F34+F52+F68+F85+F99+F115+F127+F135+F142+F150+F156+F162+F169+F181+F190+F203+G218+G237+G252+G271+F278)</f>
        <v>0</v>
      </c>
    </row>
    <row r="281" spans="1:7" ht="19.5">
      <c r="A281" s="27"/>
      <c r="B281" s="27"/>
      <c r="C281" s="27"/>
      <c r="D281" s="27"/>
      <c r="E281" s="27"/>
      <c r="F281" s="83"/>
      <c r="G281" s="83"/>
    </row>
    <row r="282" spans="1:7" ht="19.5">
      <c r="A282" s="27"/>
      <c r="B282" s="27"/>
      <c r="C282" s="27"/>
      <c r="D282" s="27"/>
      <c r="E282" s="27"/>
      <c r="F282" s="83"/>
      <c r="G282" s="83"/>
    </row>
    <row r="283" spans="1:7" ht="19.5">
      <c r="A283" s="27"/>
      <c r="B283" s="27"/>
      <c r="C283" s="27"/>
      <c r="D283" s="27"/>
      <c r="E283" s="27"/>
      <c r="F283" s="83"/>
      <c r="G283" s="83"/>
    </row>
    <row r="284" spans="1:7" ht="19.5">
      <c r="A284" s="27"/>
      <c r="B284" s="27"/>
      <c r="C284" s="27"/>
      <c r="D284" s="27"/>
      <c r="E284" s="27"/>
      <c r="F284" s="83"/>
      <c r="G284" s="83"/>
    </row>
    <row r="285" spans="1:7" ht="19.5">
      <c r="A285" s="27"/>
      <c r="B285" s="27"/>
      <c r="C285" s="27"/>
      <c r="D285" s="27"/>
      <c r="E285" s="27"/>
      <c r="F285" s="83"/>
      <c r="G285" s="83"/>
    </row>
    <row r="286" spans="1:7" ht="19.5">
      <c r="A286" s="27"/>
      <c r="B286" s="27"/>
      <c r="C286" s="27"/>
      <c r="D286" s="27"/>
      <c r="E286" s="27"/>
      <c r="F286" s="83"/>
      <c r="G286" s="83"/>
    </row>
  </sheetData>
  <sheetProtection/>
  <mergeCells count="170">
    <mergeCell ref="A107:C107"/>
    <mergeCell ref="D107:E107"/>
    <mergeCell ref="F107:G107"/>
    <mergeCell ref="A55:B55"/>
    <mergeCell ref="A105:C105"/>
    <mergeCell ref="D105:E105"/>
    <mergeCell ref="F105:G105"/>
    <mergeCell ref="A106:C106"/>
    <mergeCell ref="D106:E106"/>
    <mergeCell ref="F106:G106"/>
    <mergeCell ref="A280:F280"/>
    <mergeCell ref="A111:C111"/>
    <mergeCell ref="D111:E111"/>
    <mergeCell ref="F111:G111"/>
    <mergeCell ref="A117:C117"/>
    <mergeCell ref="D117:E117"/>
    <mergeCell ref="F117:G117"/>
    <mergeCell ref="F113:G113"/>
    <mergeCell ref="A114:C114"/>
    <mergeCell ref="D114:E114"/>
    <mergeCell ref="A108:C108"/>
    <mergeCell ref="D108:E108"/>
    <mergeCell ref="F108:G108"/>
    <mergeCell ref="A110:C110"/>
    <mergeCell ref="D110:E110"/>
    <mergeCell ref="F110:G110"/>
    <mergeCell ref="A109:C109"/>
    <mergeCell ref="D109:E109"/>
    <mergeCell ref="F109:G109"/>
    <mergeCell ref="F114:G114"/>
    <mergeCell ref="D115:E115"/>
    <mergeCell ref="F115:G115"/>
    <mergeCell ref="A112:C112"/>
    <mergeCell ref="D112:E112"/>
    <mergeCell ref="F112:G112"/>
    <mergeCell ref="A113:C113"/>
    <mergeCell ref="D113:E113"/>
    <mergeCell ref="A118:C118"/>
    <mergeCell ref="D118:E118"/>
    <mergeCell ref="F118:G118"/>
    <mergeCell ref="A119:C119"/>
    <mergeCell ref="D119:E119"/>
    <mergeCell ref="F119:G119"/>
    <mergeCell ref="A120:C120"/>
    <mergeCell ref="D120:E120"/>
    <mergeCell ref="F120:G120"/>
    <mergeCell ref="A121:C121"/>
    <mergeCell ref="D121:E121"/>
    <mergeCell ref="F121:G121"/>
    <mergeCell ref="A122:C122"/>
    <mergeCell ref="D122:E122"/>
    <mergeCell ref="F122:G122"/>
    <mergeCell ref="A123:C123"/>
    <mergeCell ref="D123:E123"/>
    <mergeCell ref="F123:G123"/>
    <mergeCell ref="A124:C124"/>
    <mergeCell ref="D124:E124"/>
    <mergeCell ref="F124:G124"/>
    <mergeCell ref="A125:C125"/>
    <mergeCell ref="D125:E125"/>
    <mergeCell ref="F125:G125"/>
    <mergeCell ref="D126:E126"/>
    <mergeCell ref="F126:G126"/>
    <mergeCell ref="D127:E127"/>
    <mergeCell ref="F127:G127"/>
    <mergeCell ref="A131:C131"/>
    <mergeCell ref="D131:E131"/>
    <mergeCell ref="F131:G131"/>
    <mergeCell ref="A126:C126"/>
    <mergeCell ref="A132:C132"/>
    <mergeCell ref="D132:E132"/>
    <mergeCell ref="F132:G132"/>
    <mergeCell ref="A133:C133"/>
    <mergeCell ref="D133:E133"/>
    <mergeCell ref="F133:G133"/>
    <mergeCell ref="D134:E134"/>
    <mergeCell ref="F134:G134"/>
    <mergeCell ref="D135:E135"/>
    <mergeCell ref="F135:G135"/>
    <mergeCell ref="A138:C138"/>
    <mergeCell ref="D138:E138"/>
    <mergeCell ref="F138:G138"/>
    <mergeCell ref="A134:C134"/>
    <mergeCell ref="A139:C139"/>
    <mergeCell ref="D139:E139"/>
    <mergeCell ref="F139:G139"/>
    <mergeCell ref="A140:C140"/>
    <mergeCell ref="D140:E140"/>
    <mergeCell ref="F140:G140"/>
    <mergeCell ref="D141:E141"/>
    <mergeCell ref="F141:G141"/>
    <mergeCell ref="D142:E142"/>
    <mergeCell ref="F142:G142"/>
    <mergeCell ref="A146:C146"/>
    <mergeCell ref="D146:E146"/>
    <mergeCell ref="F146:G146"/>
    <mergeCell ref="A141:C141"/>
    <mergeCell ref="A147:C147"/>
    <mergeCell ref="D147:E147"/>
    <mergeCell ref="F147:G147"/>
    <mergeCell ref="A148:C148"/>
    <mergeCell ref="D148:E148"/>
    <mergeCell ref="F148:G148"/>
    <mergeCell ref="D149:E149"/>
    <mergeCell ref="F149:G149"/>
    <mergeCell ref="D150:E150"/>
    <mergeCell ref="F150:G150"/>
    <mergeCell ref="A152:C152"/>
    <mergeCell ref="D152:E152"/>
    <mergeCell ref="F152:G152"/>
    <mergeCell ref="A149:C149"/>
    <mergeCell ref="A153:C153"/>
    <mergeCell ref="D153:E153"/>
    <mergeCell ref="F153:G153"/>
    <mergeCell ref="A154:C154"/>
    <mergeCell ref="D154:E154"/>
    <mergeCell ref="F154:G154"/>
    <mergeCell ref="D155:E155"/>
    <mergeCell ref="F155:G155"/>
    <mergeCell ref="D156:E156"/>
    <mergeCell ref="F156:G156"/>
    <mergeCell ref="A158:C158"/>
    <mergeCell ref="D158:E158"/>
    <mergeCell ref="F158:G158"/>
    <mergeCell ref="A155:C155"/>
    <mergeCell ref="A159:C159"/>
    <mergeCell ref="D159:E159"/>
    <mergeCell ref="F159:G159"/>
    <mergeCell ref="A160:C160"/>
    <mergeCell ref="D160:E160"/>
    <mergeCell ref="F160:G160"/>
    <mergeCell ref="D161:E161"/>
    <mergeCell ref="F161:G161"/>
    <mergeCell ref="D162:E162"/>
    <mergeCell ref="F162:G162"/>
    <mergeCell ref="A165:C165"/>
    <mergeCell ref="D165:E165"/>
    <mergeCell ref="F165:G165"/>
    <mergeCell ref="A161:C161"/>
    <mergeCell ref="A166:C166"/>
    <mergeCell ref="D166:E166"/>
    <mergeCell ref="F166:G166"/>
    <mergeCell ref="A167:C167"/>
    <mergeCell ref="D167:E167"/>
    <mergeCell ref="F167:G167"/>
    <mergeCell ref="C208:D208"/>
    <mergeCell ref="C255:D255"/>
    <mergeCell ref="C221:D221"/>
    <mergeCell ref="A237:F237"/>
    <mergeCell ref="C242:D242"/>
    <mergeCell ref="D168:E168"/>
    <mergeCell ref="F168:G168"/>
    <mergeCell ref="D169:E169"/>
    <mergeCell ref="F169:G169"/>
    <mergeCell ref="A168:C168"/>
    <mergeCell ref="D278:E278"/>
    <mergeCell ref="F278:G278"/>
    <mergeCell ref="A276:C276"/>
    <mergeCell ref="D276:E276"/>
    <mergeCell ref="F276:G276"/>
    <mergeCell ref="A277:C277"/>
    <mergeCell ref="D277:E277"/>
    <mergeCell ref="F277:G277"/>
    <mergeCell ref="A271:F271"/>
    <mergeCell ref="A274:C274"/>
    <mergeCell ref="D274:E274"/>
    <mergeCell ref="F274:G274"/>
    <mergeCell ref="A275:C275"/>
    <mergeCell ref="D275:E275"/>
    <mergeCell ref="F275:G275"/>
  </mergeCells>
  <printOptions/>
  <pageMargins left="0.11811023622047245" right="0.11811023622047245" top="0.7874015748031497" bottom="0.3937007874015748" header="0.5118110236220472" footer="0.5118110236220472"/>
  <pageSetup horizontalDpi="600" verticalDpi="6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G224"/>
  <sheetViews>
    <sheetView zoomScale="120" zoomScaleNormal="120" zoomScalePageLayoutView="0" workbookViewId="0" topLeftCell="A1">
      <selection activeCell="F2" sqref="F2"/>
    </sheetView>
  </sheetViews>
  <sheetFormatPr defaultColWidth="9.140625" defaultRowHeight="21.75"/>
  <cols>
    <col min="1" max="1" width="42.57421875" style="1" customWidth="1"/>
    <col min="2" max="2" width="1.57421875" style="1" customWidth="1"/>
    <col min="3" max="3" width="11.421875" style="1" customWidth="1"/>
    <col min="4" max="4" width="11.28125" style="1" customWidth="1"/>
    <col min="5" max="5" width="14.8515625" style="1" customWidth="1"/>
    <col min="6" max="6" width="11.00390625" style="1" customWidth="1"/>
    <col min="7" max="7" width="7.7109375" style="5" customWidth="1"/>
    <col min="8" max="16384" width="9.140625" style="1" customWidth="1"/>
  </cols>
  <sheetData>
    <row r="1" spans="1:7" ht="20.25">
      <c r="A1" s="82" t="s">
        <v>311</v>
      </c>
      <c r="B1" s="27"/>
      <c r="C1" s="27"/>
      <c r="D1" s="27"/>
      <c r="E1" s="27"/>
      <c r="F1" s="83"/>
      <c r="G1" s="83"/>
    </row>
    <row r="2" spans="1:7" ht="20.25">
      <c r="A2" s="82" t="s">
        <v>100</v>
      </c>
      <c r="B2" s="27"/>
      <c r="C2" s="27"/>
      <c r="D2" s="27"/>
      <c r="E2" s="27"/>
      <c r="F2" s="83"/>
      <c r="G2" s="83"/>
    </row>
    <row r="3" spans="1:7" ht="20.25">
      <c r="A3" s="82" t="s">
        <v>237</v>
      </c>
      <c r="B3" s="27"/>
      <c r="C3" s="27"/>
      <c r="D3" s="27"/>
      <c r="E3" s="27"/>
      <c r="F3" s="83"/>
      <c r="G3" s="83"/>
    </row>
    <row r="4" spans="1:7" ht="20.25">
      <c r="A4" s="82" t="s">
        <v>140</v>
      </c>
      <c r="B4" s="27"/>
      <c r="C4" s="27"/>
      <c r="D4" s="27"/>
      <c r="E4" s="27"/>
      <c r="F4" s="83"/>
      <c r="G4" s="83"/>
    </row>
    <row r="5" spans="1:7" ht="20.25">
      <c r="A5" s="82" t="s">
        <v>227</v>
      </c>
      <c r="B5" s="27"/>
      <c r="C5" s="27"/>
      <c r="D5" s="27"/>
      <c r="E5" s="27"/>
      <c r="F5" s="83"/>
      <c r="G5" s="83"/>
    </row>
    <row r="6" spans="1:7" ht="19.5">
      <c r="A6" s="237" t="s">
        <v>232</v>
      </c>
      <c r="B6" s="237"/>
      <c r="C6" s="125" t="s">
        <v>230</v>
      </c>
      <c r="D6" s="125" t="s">
        <v>231</v>
      </c>
      <c r="E6" s="104" t="s">
        <v>116</v>
      </c>
      <c r="F6" s="104" t="s">
        <v>8</v>
      </c>
      <c r="G6" s="104" t="s">
        <v>9</v>
      </c>
    </row>
    <row r="7" spans="1:7" ht="19.5">
      <c r="A7" s="22"/>
      <c r="B7" s="21"/>
      <c r="C7" s="17"/>
      <c r="D7" s="17"/>
      <c r="E7" s="8"/>
      <c r="F7" s="17"/>
      <c r="G7" s="36">
        <f>IF(ISERROR(F7*(0.1451*LN(E7+1))^3),"  ",ROUND(F7*(0.1451*LN(E7+1))^3,1))</f>
        <v>0</v>
      </c>
    </row>
    <row r="8" spans="1:7" ht="19.5">
      <c r="A8" s="19"/>
      <c r="B8" s="20"/>
      <c r="C8" s="18"/>
      <c r="D8" s="18"/>
      <c r="E8" s="30"/>
      <c r="F8" s="18"/>
      <c r="G8" s="36">
        <f>IF(ISERROR(F8*(0.1451*LN(E8+1))^3),"  ",ROUND(F8*(0.1451*LN(E8+1))^3,1))</f>
        <v>0</v>
      </c>
    </row>
    <row r="9" spans="1:7" ht="19.5">
      <c r="A9" s="19"/>
      <c r="B9" s="20"/>
      <c r="C9" s="18"/>
      <c r="D9" s="18"/>
      <c r="E9" s="30"/>
      <c r="F9" s="18"/>
      <c r="G9" s="36">
        <f>IF(ISERROR(F9*(0.1451*LN(E9+1))^3),"  ",ROUND(F9*(0.1451*LN(E9+1))^3,1))</f>
        <v>0</v>
      </c>
    </row>
    <row r="10" spans="1:7" ht="19.5">
      <c r="A10" s="19"/>
      <c r="B10" s="20"/>
      <c r="C10" s="18"/>
      <c r="D10" s="18"/>
      <c r="E10" s="30"/>
      <c r="F10" s="18"/>
      <c r="G10" s="36">
        <f>IF(ISERROR(F10*(0.1451*LN(E10+1))^3),"  ",ROUND(F10*(0.1451*LN(E10+1))^3,1))</f>
        <v>0</v>
      </c>
    </row>
    <row r="11" spans="1:7" ht="19.5">
      <c r="A11" s="11"/>
      <c r="B11" s="12"/>
      <c r="C11" s="9"/>
      <c r="D11" s="9"/>
      <c r="E11" s="26"/>
      <c r="F11" s="9"/>
      <c r="G11" s="36">
        <f>IF(ISERROR(F11*(0.1451*LN(E11+1))^3),"  ",ROUND(F11*(0.1451*LN(E11+1))^3,1))</f>
        <v>0</v>
      </c>
    </row>
    <row r="12" spans="1:7" ht="19.5">
      <c r="A12" s="198" t="s">
        <v>10</v>
      </c>
      <c r="B12" s="202"/>
      <c r="C12" s="202"/>
      <c r="D12" s="202"/>
      <c r="E12" s="202"/>
      <c r="F12" s="199"/>
      <c r="G12" s="126">
        <f>IF(SUM(G7:G11)=0,0,SUM(G7:G11))</f>
        <v>0</v>
      </c>
    </row>
    <row r="13" spans="1:7" ht="20.25">
      <c r="A13" s="82" t="s">
        <v>205</v>
      </c>
      <c r="B13" s="27"/>
      <c r="C13" s="27"/>
      <c r="D13" s="27"/>
      <c r="E13" s="27"/>
      <c r="F13" s="83"/>
      <c r="G13" s="83"/>
    </row>
    <row r="14" spans="1:7" ht="20.25">
      <c r="A14" s="82" t="s">
        <v>228</v>
      </c>
      <c r="B14" s="27"/>
      <c r="C14" s="27"/>
      <c r="D14" s="27"/>
      <c r="E14" s="27"/>
      <c r="F14" s="83"/>
      <c r="G14" s="83"/>
    </row>
    <row r="15" spans="1:7" ht="19.5">
      <c r="A15" s="237" t="s">
        <v>232</v>
      </c>
      <c r="B15" s="237"/>
      <c r="C15" s="125" t="s">
        <v>230</v>
      </c>
      <c r="D15" s="125" t="s">
        <v>231</v>
      </c>
      <c r="E15" s="104" t="s">
        <v>116</v>
      </c>
      <c r="F15" s="104" t="s">
        <v>8</v>
      </c>
      <c r="G15" s="104" t="s">
        <v>9</v>
      </c>
    </row>
    <row r="16" spans="1:7" ht="19.5">
      <c r="A16" s="22"/>
      <c r="B16" s="21"/>
      <c r="C16" s="17"/>
      <c r="D16" s="17"/>
      <c r="E16" s="8"/>
      <c r="F16" s="17"/>
      <c r="G16" s="36">
        <f>IF(ISERROR(F16*(0.1471*LN(E16+1))^3),"  ",ROUND(F16*(0.1471*LN(E16+1))^3,1))</f>
        <v>0</v>
      </c>
    </row>
    <row r="17" spans="1:7" ht="19.5">
      <c r="A17" s="19"/>
      <c r="B17" s="20"/>
      <c r="C17" s="18"/>
      <c r="D17" s="18"/>
      <c r="E17" s="30"/>
      <c r="F17" s="18"/>
      <c r="G17" s="36">
        <f>IF(ISERROR(F17*(0.1471*LN(E17+1))^3),"  ",ROUND(F17*(0.1471*LN(E17+1))^3,1))</f>
        <v>0</v>
      </c>
    </row>
    <row r="18" spans="1:7" ht="19.5">
      <c r="A18" s="19"/>
      <c r="B18" s="20"/>
      <c r="C18" s="18"/>
      <c r="D18" s="18"/>
      <c r="E18" s="30"/>
      <c r="F18" s="18"/>
      <c r="G18" s="36">
        <f>IF(ISERROR(F18*(0.1471*LN(E18+1))^3),"  ",ROUND(F18*(0.1471*LN(E18+1))^3,1))</f>
        <v>0</v>
      </c>
    </row>
    <row r="19" spans="1:7" ht="19.5">
      <c r="A19" s="19"/>
      <c r="B19" s="20"/>
      <c r="C19" s="18"/>
      <c r="D19" s="18"/>
      <c r="E19" s="30"/>
      <c r="F19" s="18"/>
      <c r="G19" s="36">
        <f>IF(ISERROR(F19*(0.1471*LN(E19+1))^3),"  ",ROUND(F19*(0.1471*LN(E19+1))^3,1))</f>
        <v>0</v>
      </c>
    </row>
    <row r="20" spans="1:7" ht="19.5">
      <c r="A20" s="11"/>
      <c r="B20" s="12"/>
      <c r="C20" s="9"/>
      <c r="D20" s="9"/>
      <c r="E20" s="26"/>
      <c r="F20" s="9"/>
      <c r="G20" s="36">
        <f>IF(ISERROR(F20*(0.1471*LN(E20+1))^3),"  ",ROUND(F20*(0.1471*LN(E20+1))^3,1))</f>
        <v>0</v>
      </c>
    </row>
    <row r="21" spans="1:7" ht="19.5">
      <c r="A21" s="198" t="s">
        <v>10</v>
      </c>
      <c r="B21" s="202"/>
      <c r="C21" s="202"/>
      <c r="D21" s="202"/>
      <c r="E21" s="202"/>
      <c r="F21" s="199"/>
      <c r="G21" s="126">
        <f>IF(SUM(G16:G20)=0,0,SUM(G16:G20))</f>
        <v>0</v>
      </c>
    </row>
    <row r="22" spans="1:7" ht="20.25">
      <c r="A22" s="82" t="s">
        <v>206</v>
      </c>
      <c r="B22" s="27"/>
      <c r="C22" s="27"/>
      <c r="D22" s="27"/>
      <c r="E22" s="27"/>
      <c r="F22" s="83"/>
      <c r="G22" s="83"/>
    </row>
    <row r="23" spans="1:7" ht="20.25">
      <c r="A23" s="82" t="s">
        <v>229</v>
      </c>
      <c r="B23" s="27"/>
      <c r="C23" s="27"/>
      <c r="D23" s="27"/>
      <c r="E23" s="27"/>
      <c r="F23" s="83"/>
      <c r="G23" s="83"/>
    </row>
    <row r="24" spans="1:7" ht="19.5">
      <c r="A24" s="237" t="s">
        <v>232</v>
      </c>
      <c r="B24" s="237"/>
      <c r="C24" s="125" t="s">
        <v>230</v>
      </c>
      <c r="D24" s="125" t="s">
        <v>231</v>
      </c>
      <c r="E24" s="104" t="s">
        <v>116</v>
      </c>
      <c r="F24" s="104" t="s">
        <v>8</v>
      </c>
      <c r="G24" s="104" t="s">
        <v>9</v>
      </c>
    </row>
    <row r="25" spans="1:7" ht="19.5">
      <c r="A25" s="22"/>
      <c r="B25" s="21"/>
      <c r="C25" s="17"/>
      <c r="D25" s="17"/>
      <c r="E25" s="8"/>
      <c r="F25" s="17"/>
      <c r="G25" s="36">
        <f>IF(ISERROR(F25*(0.1575*LN(E25+1))^3),"  ",ROUND(F25*(0.1575*LN(E25+1))^3,1))</f>
        <v>0</v>
      </c>
    </row>
    <row r="26" spans="1:7" ht="19.5">
      <c r="A26" s="19"/>
      <c r="B26" s="20"/>
      <c r="C26" s="18"/>
      <c r="D26" s="18"/>
      <c r="E26" s="30"/>
      <c r="F26" s="18"/>
      <c r="G26" s="36">
        <f>IF(ISERROR(F26*(0.1575*LN(E26+1))^3),"  ",ROUND(F26*(0.1575*LN(E26+1))^3,1))</f>
        <v>0</v>
      </c>
    </row>
    <row r="27" spans="1:7" ht="19.5">
      <c r="A27" s="19" t="s">
        <v>123</v>
      </c>
      <c r="B27" s="20"/>
      <c r="C27" s="18"/>
      <c r="D27" s="18"/>
      <c r="E27" s="30"/>
      <c r="F27" s="18"/>
      <c r="G27" s="36">
        <f>IF(ISERROR(F27*(0.1575*LN(E27+1))^3),"  ",ROUND(F27*(0.1575*LN(E27+1))^3,1))</f>
        <v>0</v>
      </c>
    </row>
    <row r="28" spans="1:7" ht="19.5">
      <c r="A28" s="19"/>
      <c r="B28" s="20"/>
      <c r="C28" s="18"/>
      <c r="D28" s="18"/>
      <c r="E28" s="30"/>
      <c r="F28" s="18"/>
      <c r="G28" s="36">
        <f>IF(ISERROR(F28*(0.1575*LN(E28+1))^3),"  ",ROUND(F28*(0.1575*LN(E28+1))^3,1))</f>
        <v>0</v>
      </c>
    </row>
    <row r="29" spans="1:7" ht="19.5">
      <c r="A29" s="11"/>
      <c r="B29" s="12"/>
      <c r="C29" s="9"/>
      <c r="D29" s="9"/>
      <c r="E29" s="26"/>
      <c r="F29" s="9"/>
      <c r="G29" s="36">
        <f>IF(ISERROR(F29*(0.1575*LN(E29+1))^3),"  ",ROUND(F29*(0.1575*LN(E29+1))^3,1))</f>
        <v>0</v>
      </c>
    </row>
    <row r="30" spans="1:7" ht="19.5">
      <c r="A30" s="198" t="s">
        <v>10</v>
      </c>
      <c r="B30" s="202"/>
      <c r="C30" s="202"/>
      <c r="D30" s="202"/>
      <c r="E30" s="202"/>
      <c r="F30" s="199"/>
      <c r="G30" s="126">
        <f>IF(SUM(G25:G29)=0,0,SUM(G25:G29))</f>
        <v>0</v>
      </c>
    </row>
    <row r="31" spans="1:7" s="28" customFormat="1" ht="19.5">
      <c r="A31" s="53"/>
      <c r="B31" s="53"/>
      <c r="C31" s="53"/>
      <c r="D31" s="53"/>
      <c r="E31" s="53"/>
      <c r="F31" s="53"/>
      <c r="G31" s="88"/>
    </row>
    <row r="32" spans="1:7" ht="20.25">
      <c r="A32" s="82" t="s">
        <v>124</v>
      </c>
      <c r="B32" s="27"/>
      <c r="C32" s="27"/>
      <c r="D32" s="27"/>
      <c r="E32" s="27"/>
      <c r="F32" s="83"/>
      <c r="G32" s="83"/>
    </row>
    <row r="33" spans="1:7" ht="20.25">
      <c r="A33" s="82" t="s">
        <v>125</v>
      </c>
      <c r="B33" s="27"/>
      <c r="C33" s="27"/>
      <c r="D33" s="27"/>
      <c r="E33" s="27"/>
      <c r="F33" s="83"/>
      <c r="G33" s="83"/>
    </row>
    <row r="34" spans="1:7" ht="19.5">
      <c r="A34" s="237" t="s">
        <v>115</v>
      </c>
      <c r="B34" s="237"/>
      <c r="C34" s="238" t="s">
        <v>116</v>
      </c>
      <c r="D34" s="239"/>
      <c r="E34" s="125" t="s">
        <v>17</v>
      </c>
      <c r="F34" s="125" t="s">
        <v>25</v>
      </c>
      <c r="G34" s="104" t="s">
        <v>9</v>
      </c>
    </row>
    <row r="35" spans="1:7" ht="19.5">
      <c r="A35" s="22"/>
      <c r="B35" s="21"/>
      <c r="C35" s="115" t="s">
        <v>141</v>
      </c>
      <c r="E35" s="17">
        <v>2</v>
      </c>
      <c r="F35" s="17"/>
      <c r="G35" s="36">
        <f>IF(ISERROR(E35*F35),"  ",ROUND(E35*F35,1))</f>
        <v>0</v>
      </c>
    </row>
    <row r="36" spans="1:7" ht="19.5">
      <c r="A36" s="19"/>
      <c r="B36" s="20"/>
      <c r="C36" s="128" t="s">
        <v>142</v>
      </c>
      <c r="D36" s="20"/>
      <c r="E36" s="18">
        <v>1.5</v>
      </c>
      <c r="F36" s="18"/>
      <c r="G36" s="36">
        <f>IF(ISERROR(E36*F36),"  ",ROUND(E36*F36,1))</f>
        <v>0</v>
      </c>
    </row>
    <row r="37" spans="1:7" ht="19.5">
      <c r="A37" s="19"/>
      <c r="B37" s="20"/>
      <c r="C37" s="19"/>
      <c r="D37" s="20"/>
      <c r="E37" s="30"/>
      <c r="F37" s="18"/>
      <c r="G37" s="36" t="str">
        <f>IF(ISERROR(C37/D37*E37*F37/342857),"  ",ROUND(C37/D37*E37*F37/342857,1))</f>
        <v>  </v>
      </c>
    </row>
    <row r="38" spans="1:7" ht="19.5">
      <c r="A38" s="11"/>
      <c r="B38" s="12"/>
      <c r="C38" s="11"/>
      <c r="D38" s="12"/>
      <c r="E38" s="26"/>
      <c r="F38" s="9"/>
      <c r="G38" s="36" t="str">
        <f>IF(ISERROR(C38/D38*E38*F38/342857),"  ",ROUND(C38/D38*E38*F38/342857,1))</f>
        <v>  </v>
      </c>
    </row>
    <row r="39" spans="1:7" ht="19.5">
      <c r="A39" s="198" t="s">
        <v>10</v>
      </c>
      <c r="B39" s="202"/>
      <c r="C39" s="202"/>
      <c r="D39" s="202"/>
      <c r="E39" s="202"/>
      <c r="F39" s="199"/>
      <c r="G39" s="126">
        <f>IF(SUM(G35:G38)=0,0,SUM(G35:G38))</f>
        <v>0</v>
      </c>
    </row>
    <row r="40" spans="1:7" s="122" customFormat="1" ht="20.25">
      <c r="A40" s="122" t="s">
        <v>161</v>
      </c>
      <c r="D40" s="123"/>
      <c r="E40" s="123"/>
      <c r="F40" s="123"/>
      <c r="G40" s="123"/>
    </row>
    <row r="41" spans="1:7" s="28" customFormat="1" ht="19.5">
      <c r="A41" s="28" t="s">
        <v>162</v>
      </c>
      <c r="D41" s="27"/>
      <c r="E41" s="27"/>
      <c r="F41" s="27"/>
      <c r="G41" s="27"/>
    </row>
    <row r="42" spans="1:7" s="28" customFormat="1" ht="19.5">
      <c r="A42" s="28" t="s">
        <v>126</v>
      </c>
      <c r="D42" s="27"/>
      <c r="E42" s="27"/>
      <c r="F42" s="27"/>
      <c r="G42" s="27"/>
    </row>
    <row r="43" spans="1:7" ht="19.5">
      <c r="A43" s="235" t="s">
        <v>179</v>
      </c>
      <c r="B43" s="236"/>
      <c r="C43" s="236"/>
      <c r="D43" s="236"/>
      <c r="E43" s="105"/>
      <c r="F43" s="104" t="s">
        <v>8</v>
      </c>
      <c r="G43" s="104" t="s">
        <v>9</v>
      </c>
    </row>
    <row r="44" spans="1:7" ht="19.5">
      <c r="A44" s="32">
        <v>1</v>
      </c>
      <c r="B44" s="28"/>
      <c r="C44" s="28"/>
      <c r="D44" s="27"/>
      <c r="E44" s="10"/>
      <c r="F44" s="30"/>
      <c r="G44" s="124">
        <f>IF(1*F44*1=0,0,ROUND(1*F44*1,1))</f>
        <v>0</v>
      </c>
    </row>
    <row r="45" spans="1:7" ht="19.5">
      <c r="A45" s="84">
        <v>2</v>
      </c>
      <c r="B45" s="14"/>
      <c r="C45" s="14"/>
      <c r="D45" s="52"/>
      <c r="E45" s="24"/>
      <c r="F45" s="26"/>
      <c r="G45" s="66">
        <f>IF(1*F45*1=0,0,ROUND(1*F45*1,1))</f>
        <v>0</v>
      </c>
    </row>
    <row r="46" spans="1:7" s="28" customFormat="1" ht="19.5">
      <c r="A46" s="28" t="s">
        <v>273</v>
      </c>
      <c r="D46" s="27"/>
      <c r="E46" s="27"/>
      <c r="F46" s="27"/>
      <c r="G46" s="27"/>
    </row>
    <row r="47" spans="1:7" s="28" customFormat="1" ht="19.5">
      <c r="A47" s="28" t="s">
        <v>127</v>
      </c>
      <c r="D47" s="27"/>
      <c r="E47" s="27"/>
      <c r="F47" s="27"/>
      <c r="G47" s="27"/>
    </row>
    <row r="48" spans="1:7" ht="19.5">
      <c r="A48" s="235" t="s">
        <v>179</v>
      </c>
      <c r="B48" s="236"/>
      <c r="C48" s="236"/>
      <c r="D48" s="236"/>
      <c r="E48" s="105"/>
      <c r="F48" s="104" t="s">
        <v>8</v>
      </c>
      <c r="G48" s="104" t="s">
        <v>9</v>
      </c>
    </row>
    <row r="49" spans="1:7" ht="19.5">
      <c r="A49" s="32">
        <v>1</v>
      </c>
      <c r="B49" s="28"/>
      <c r="C49" s="28"/>
      <c r="D49" s="27"/>
      <c r="E49" s="10"/>
      <c r="F49" s="30"/>
      <c r="G49" s="124">
        <f>IF(1.5*F49*1=0,0,ROUND(1.5*F49*1,1))</f>
        <v>0</v>
      </c>
    </row>
    <row r="50" spans="1:7" ht="19.5">
      <c r="A50" s="84">
        <v>2</v>
      </c>
      <c r="B50" s="14"/>
      <c r="C50" s="14"/>
      <c r="D50" s="52"/>
      <c r="E50" s="24"/>
      <c r="F50" s="26"/>
      <c r="G50" s="66">
        <f>IF(1.5*F50*1=0,0,ROUND(1.5*F50*1,1))</f>
        <v>0</v>
      </c>
    </row>
    <row r="51" spans="1:7" s="28" customFormat="1" ht="19.5">
      <c r="A51" s="28" t="s">
        <v>274</v>
      </c>
      <c r="D51" s="27"/>
      <c r="E51" s="27"/>
      <c r="F51" s="27"/>
      <c r="G51" s="27"/>
    </row>
    <row r="52" spans="1:7" s="28" customFormat="1" ht="19.5">
      <c r="A52" s="28" t="s">
        <v>128</v>
      </c>
      <c r="D52" s="27"/>
      <c r="E52" s="27"/>
      <c r="F52" s="27"/>
      <c r="G52" s="27"/>
    </row>
    <row r="53" spans="1:7" ht="19.5">
      <c r="A53" s="235" t="s">
        <v>179</v>
      </c>
      <c r="B53" s="236"/>
      <c r="C53" s="236"/>
      <c r="D53" s="236"/>
      <c r="E53" s="105"/>
      <c r="F53" s="104" t="s">
        <v>8</v>
      </c>
      <c r="G53" s="104" t="s">
        <v>9</v>
      </c>
    </row>
    <row r="54" spans="1:7" ht="19.5">
      <c r="A54" s="32">
        <v>1</v>
      </c>
      <c r="B54" s="28"/>
      <c r="C54" s="28"/>
      <c r="D54" s="27"/>
      <c r="E54" s="10"/>
      <c r="F54" s="30"/>
      <c r="G54" s="124">
        <f>IF(2.5*F54*1=0,0,ROUND(2.5*F54*1,1))</f>
        <v>0</v>
      </c>
    </row>
    <row r="55" spans="1:7" ht="19.5">
      <c r="A55" s="84">
        <v>2</v>
      </c>
      <c r="B55" s="14"/>
      <c r="C55" s="14"/>
      <c r="D55" s="52"/>
      <c r="E55" s="24"/>
      <c r="F55" s="26"/>
      <c r="G55" s="66">
        <f>IF(2.5*F55*1=0,0,ROUND(2.5*F55*1,1))</f>
        <v>0</v>
      </c>
    </row>
    <row r="56" spans="1:7" s="28" customFormat="1" ht="19.5">
      <c r="A56" s="28" t="s">
        <v>275</v>
      </c>
      <c r="D56" s="27"/>
      <c r="E56" s="27"/>
      <c r="F56" s="27"/>
      <c r="G56" s="27"/>
    </row>
    <row r="57" spans="1:7" s="28" customFormat="1" ht="19.5">
      <c r="A57" s="28" t="s">
        <v>127</v>
      </c>
      <c r="D57" s="27"/>
      <c r="E57" s="27"/>
      <c r="F57" s="27"/>
      <c r="G57" s="27"/>
    </row>
    <row r="58" spans="1:7" ht="19.5">
      <c r="A58" s="235" t="s">
        <v>179</v>
      </c>
      <c r="B58" s="236"/>
      <c r="C58" s="236"/>
      <c r="D58" s="236"/>
      <c r="E58" s="105"/>
      <c r="F58" s="104" t="s">
        <v>8</v>
      </c>
      <c r="G58" s="104" t="s">
        <v>9</v>
      </c>
    </row>
    <row r="59" spans="1:7" ht="19.5">
      <c r="A59" s="32">
        <v>1</v>
      </c>
      <c r="B59" s="28"/>
      <c r="C59" s="28"/>
      <c r="D59" s="27"/>
      <c r="E59" s="10"/>
      <c r="F59" s="30"/>
      <c r="G59" s="124">
        <f>IF(1.5*F59*1=0,0,ROUND(1.5*F59*1,1))</f>
        <v>0</v>
      </c>
    </row>
    <row r="60" spans="1:7" ht="19.5">
      <c r="A60" s="84">
        <v>2</v>
      </c>
      <c r="B60" s="14"/>
      <c r="C60" s="14"/>
      <c r="D60" s="52"/>
      <c r="E60" s="24"/>
      <c r="F60" s="26"/>
      <c r="G60" s="66">
        <f>IF(1.5*F60*1=0,0,ROUND(1.5*F60*1,1))</f>
        <v>0</v>
      </c>
    </row>
    <row r="61" spans="1:7" s="28" customFormat="1" ht="19.5">
      <c r="A61" s="28" t="s">
        <v>276</v>
      </c>
      <c r="D61" s="27"/>
      <c r="E61" s="27"/>
      <c r="F61" s="27"/>
      <c r="G61" s="27"/>
    </row>
    <row r="62" spans="1:7" s="28" customFormat="1" ht="19.5">
      <c r="A62" s="28" t="s">
        <v>128</v>
      </c>
      <c r="D62" s="27"/>
      <c r="E62" s="27"/>
      <c r="F62" s="27"/>
      <c r="G62" s="27"/>
    </row>
    <row r="63" spans="1:7" ht="19.5">
      <c r="A63" s="235" t="s">
        <v>179</v>
      </c>
      <c r="B63" s="236"/>
      <c r="C63" s="236"/>
      <c r="D63" s="236"/>
      <c r="E63" s="105"/>
      <c r="F63" s="104" t="s">
        <v>8</v>
      </c>
      <c r="G63" s="104" t="s">
        <v>9</v>
      </c>
    </row>
    <row r="64" spans="1:7" ht="19.5">
      <c r="A64" s="32">
        <v>1</v>
      </c>
      <c r="B64" s="28"/>
      <c r="C64" s="28"/>
      <c r="D64" s="27"/>
      <c r="E64" s="10"/>
      <c r="F64" s="30"/>
      <c r="G64" s="124">
        <f>IF(2.5*F64*1=0,0,ROUND(2.5*F64*1,1))</f>
        <v>0</v>
      </c>
    </row>
    <row r="65" spans="1:7" ht="19.5">
      <c r="A65" s="84">
        <v>2</v>
      </c>
      <c r="B65" s="14"/>
      <c r="C65" s="14"/>
      <c r="D65" s="52"/>
      <c r="E65" s="24"/>
      <c r="F65" s="26"/>
      <c r="G65" s="66">
        <f>IF(2.5*F65*1=0,0,ROUND(2.5*F65*1,1))</f>
        <v>0</v>
      </c>
    </row>
    <row r="66" spans="1:7" s="28" customFormat="1" ht="19.5">
      <c r="A66" s="28" t="s">
        <v>277</v>
      </c>
      <c r="D66" s="27"/>
      <c r="E66" s="27"/>
      <c r="F66" s="27"/>
      <c r="G66" s="27"/>
    </row>
    <row r="67" spans="1:7" s="28" customFormat="1" ht="19.5">
      <c r="A67" s="28" t="s">
        <v>129</v>
      </c>
      <c r="D67" s="27"/>
      <c r="E67" s="27"/>
      <c r="F67" s="27"/>
      <c r="G67" s="27"/>
    </row>
    <row r="68" spans="1:7" ht="19.5">
      <c r="A68" s="235" t="s">
        <v>179</v>
      </c>
      <c r="B68" s="236"/>
      <c r="C68" s="236"/>
      <c r="D68" s="236"/>
      <c r="E68" s="105"/>
      <c r="F68" s="104" t="s">
        <v>8</v>
      </c>
      <c r="G68" s="104" t="s">
        <v>9</v>
      </c>
    </row>
    <row r="69" spans="1:7" ht="19.5">
      <c r="A69" s="32">
        <v>1</v>
      </c>
      <c r="B69" s="28"/>
      <c r="C69" s="28"/>
      <c r="D69" s="27"/>
      <c r="E69" s="10"/>
      <c r="F69" s="30"/>
      <c r="G69" s="124">
        <f>IF(3*F69*1=0,0,ROUND(3*F69*1,1))</f>
        <v>0</v>
      </c>
    </row>
    <row r="70" spans="1:7" ht="19.5">
      <c r="A70" s="84">
        <v>2</v>
      </c>
      <c r="B70" s="14"/>
      <c r="C70" s="14"/>
      <c r="D70" s="52"/>
      <c r="E70" s="24"/>
      <c r="F70" s="26"/>
      <c r="G70" s="66">
        <f>IF(3*F70*1=0,0,ROUND(3*F70*1,1))</f>
        <v>0</v>
      </c>
    </row>
    <row r="71" spans="1:7" s="28" customFormat="1" ht="19.5">
      <c r="A71" s="28" t="s">
        <v>278</v>
      </c>
      <c r="D71" s="27"/>
      <c r="E71" s="27"/>
      <c r="F71" s="27"/>
      <c r="G71" s="27"/>
    </row>
    <row r="72" spans="1:7" s="28" customFormat="1" ht="19.5">
      <c r="A72" s="28" t="s">
        <v>129</v>
      </c>
      <c r="D72" s="27"/>
      <c r="E72" s="27"/>
      <c r="F72" s="27"/>
      <c r="G72" s="27"/>
    </row>
    <row r="73" spans="1:7" ht="19.5">
      <c r="A73" s="235" t="s">
        <v>179</v>
      </c>
      <c r="B73" s="236"/>
      <c r="C73" s="236"/>
      <c r="D73" s="236"/>
      <c r="E73" s="105"/>
      <c r="F73" s="104" t="s">
        <v>8</v>
      </c>
      <c r="G73" s="104" t="s">
        <v>9</v>
      </c>
    </row>
    <row r="74" spans="1:7" ht="19.5">
      <c r="A74" s="32">
        <v>1</v>
      </c>
      <c r="B74" s="28"/>
      <c r="C74" s="28"/>
      <c r="D74" s="27"/>
      <c r="E74" s="10"/>
      <c r="F74" s="30"/>
      <c r="G74" s="124">
        <f>IF(3*F74*1=0,0,ROUND(3*F74*1,1))</f>
        <v>0</v>
      </c>
    </row>
    <row r="75" spans="1:7" ht="19.5">
      <c r="A75" s="84">
        <v>2</v>
      </c>
      <c r="B75" s="14"/>
      <c r="C75" s="14"/>
      <c r="D75" s="52"/>
      <c r="E75" s="24"/>
      <c r="F75" s="26"/>
      <c r="G75" s="66">
        <f>IF(3*F75*1=0,0,ROUND(3*F75*1,1))</f>
        <v>0</v>
      </c>
    </row>
    <row r="76" spans="1:7" ht="19.5">
      <c r="A76" s="90"/>
      <c r="B76" s="28"/>
      <c r="C76" s="28"/>
      <c r="D76" s="27"/>
      <c r="E76" s="27"/>
      <c r="F76" s="27"/>
      <c r="G76" s="91"/>
    </row>
    <row r="77" spans="1:7" ht="19.5">
      <c r="A77" s="90"/>
      <c r="B77" s="28"/>
      <c r="C77" s="28"/>
      <c r="D77" s="27"/>
      <c r="E77" s="27"/>
      <c r="F77" s="27"/>
      <c r="G77" s="91"/>
    </row>
    <row r="78" spans="1:7" s="28" customFormat="1" ht="19.5">
      <c r="A78" s="28" t="s">
        <v>279</v>
      </c>
      <c r="D78" s="27"/>
      <c r="E78" s="27"/>
      <c r="F78" s="27"/>
      <c r="G78" s="27"/>
    </row>
    <row r="79" spans="1:7" s="28" customFormat="1" ht="19.5">
      <c r="A79" s="28" t="s">
        <v>130</v>
      </c>
      <c r="D79" s="27"/>
      <c r="E79" s="27"/>
      <c r="F79" s="27"/>
      <c r="G79" s="27"/>
    </row>
    <row r="80" spans="1:7" ht="19.5">
      <c r="A80" s="235" t="s">
        <v>179</v>
      </c>
      <c r="B80" s="236"/>
      <c r="C80" s="236"/>
      <c r="D80" s="236"/>
      <c r="E80" s="105"/>
      <c r="F80" s="104" t="s">
        <v>8</v>
      </c>
      <c r="G80" s="104" t="s">
        <v>9</v>
      </c>
    </row>
    <row r="81" spans="1:7" ht="19.5">
      <c r="A81" s="32">
        <v>1</v>
      </c>
      <c r="B81" s="28"/>
      <c r="C81" s="28"/>
      <c r="D81" s="27"/>
      <c r="E81" s="10"/>
      <c r="F81" s="30"/>
      <c r="G81" s="124">
        <f>IF(4*F81*1=0,0,ROUND(4*F81*1,1))</f>
        <v>0</v>
      </c>
    </row>
    <row r="82" spans="1:7" ht="19.5">
      <c r="A82" s="84">
        <v>2</v>
      </c>
      <c r="B82" s="14"/>
      <c r="C82" s="14"/>
      <c r="D82" s="52"/>
      <c r="E82" s="24"/>
      <c r="F82" s="26"/>
      <c r="G82" s="66">
        <f>IF(4*F82*1=0,0,ROUND(4*F82*1,1))</f>
        <v>0</v>
      </c>
    </row>
    <row r="83" spans="1:7" s="28" customFormat="1" ht="19.5">
      <c r="A83" s="28" t="s">
        <v>280</v>
      </c>
      <c r="D83" s="27"/>
      <c r="E83" s="27"/>
      <c r="F83" s="27"/>
      <c r="G83" s="27"/>
    </row>
    <row r="84" spans="1:7" s="28" customFormat="1" ht="19.5">
      <c r="A84" s="28" t="s">
        <v>131</v>
      </c>
      <c r="D84" s="27"/>
      <c r="E84" s="27"/>
      <c r="F84" s="27"/>
      <c r="G84" s="27"/>
    </row>
    <row r="85" spans="1:7" ht="19.5">
      <c r="A85" s="235" t="s">
        <v>179</v>
      </c>
      <c r="B85" s="236"/>
      <c r="C85" s="236"/>
      <c r="D85" s="236"/>
      <c r="E85" s="105"/>
      <c r="F85" s="104" t="s">
        <v>8</v>
      </c>
      <c r="G85" s="104" t="s">
        <v>9</v>
      </c>
    </row>
    <row r="86" spans="1:7" ht="19.5">
      <c r="A86" s="32">
        <v>1</v>
      </c>
      <c r="B86" s="28"/>
      <c r="C86" s="28"/>
      <c r="D86" s="27"/>
      <c r="E86" s="10"/>
      <c r="F86" s="30"/>
      <c r="G86" s="124">
        <f>IF(5*F86*1=0,0,ROUND(5*F86*1,1))</f>
        <v>0</v>
      </c>
    </row>
    <row r="87" spans="1:7" ht="19.5">
      <c r="A87" s="84">
        <v>2</v>
      </c>
      <c r="B87" s="14"/>
      <c r="C87" s="14"/>
      <c r="D87" s="52"/>
      <c r="E87" s="24"/>
      <c r="F87" s="26"/>
      <c r="G87" s="66">
        <f>IF(5*F87*1=0,0,ROUND(5*F87*1,1))</f>
        <v>0</v>
      </c>
    </row>
    <row r="88" spans="1:7" s="127" customFormat="1" ht="19.5">
      <c r="A88" s="28" t="s">
        <v>163</v>
      </c>
      <c r="B88" s="28"/>
      <c r="C88" s="28"/>
      <c r="D88" s="27"/>
      <c r="E88" s="27"/>
      <c r="F88" s="27"/>
      <c r="G88" s="27"/>
    </row>
    <row r="89" spans="1:7" s="127" customFormat="1" ht="19.5">
      <c r="A89" s="28" t="s">
        <v>132</v>
      </c>
      <c r="B89" s="28"/>
      <c r="C89" s="28"/>
      <c r="D89" s="27"/>
      <c r="E89" s="27"/>
      <c r="F89" s="27"/>
      <c r="G89" s="27"/>
    </row>
    <row r="90" spans="1:7" s="116" customFormat="1" ht="19.5">
      <c r="A90" s="235" t="s">
        <v>179</v>
      </c>
      <c r="B90" s="236"/>
      <c r="C90" s="236"/>
      <c r="D90" s="236"/>
      <c r="E90" s="105"/>
      <c r="F90" s="104" t="s">
        <v>8</v>
      </c>
      <c r="G90" s="104" t="s">
        <v>9</v>
      </c>
    </row>
    <row r="91" spans="1:7" s="116" customFormat="1" ht="19.5">
      <c r="A91" s="32">
        <v>1</v>
      </c>
      <c r="B91" s="28"/>
      <c r="C91" s="28"/>
      <c r="D91" s="27"/>
      <c r="E91" s="10"/>
      <c r="F91" s="30"/>
      <c r="G91" s="124">
        <f>IF(2*F91*1=0,0,ROUND(2*F91*1,1))</f>
        <v>0</v>
      </c>
    </row>
    <row r="92" spans="1:7" s="116" customFormat="1" ht="19.5">
      <c r="A92" s="84">
        <v>2</v>
      </c>
      <c r="B92" s="14"/>
      <c r="C92" s="14"/>
      <c r="D92" s="52"/>
      <c r="E92" s="24"/>
      <c r="F92" s="26"/>
      <c r="G92" s="66">
        <f>IF(2*F92*1=0,0,ROUND(2*F92*1,1))</f>
        <v>0</v>
      </c>
    </row>
    <row r="93" spans="1:7" s="28" customFormat="1" ht="19.5">
      <c r="A93" s="28" t="s">
        <v>164</v>
      </c>
      <c r="D93" s="27"/>
      <c r="E93" s="27"/>
      <c r="F93" s="27"/>
      <c r="G93" s="27"/>
    </row>
    <row r="94" spans="1:7" s="28" customFormat="1" ht="19.5">
      <c r="A94" s="28" t="s">
        <v>129</v>
      </c>
      <c r="D94" s="27"/>
      <c r="E94" s="27"/>
      <c r="F94" s="27"/>
      <c r="G94" s="27"/>
    </row>
    <row r="95" spans="1:7" ht="19.5">
      <c r="A95" s="235" t="s">
        <v>179</v>
      </c>
      <c r="B95" s="236"/>
      <c r="C95" s="236"/>
      <c r="D95" s="236"/>
      <c r="E95" s="105"/>
      <c r="F95" s="104" t="s">
        <v>8</v>
      </c>
      <c r="G95" s="104" t="s">
        <v>9</v>
      </c>
    </row>
    <row r="96" spans="1:7" ht="19.5">
      <c r="A96" s="32">
        <v>1</v>
      </c>
      <c r="B96" s="28"/>
      <c r="C96" s="28"/>
      <c r="D96" s="27"/>
      <c r="E96" s="10"/>
      <c r="F96" s="30"/>
      <c r="G96" s="124">
        <f>IF(3*F96*1=0,0,ROUND(3*F96*1,1))</f>
        <v>0</v>
      </c>
    </row>
    <row r="97" spans="1:7" ht="19.5">
      <c r="A97" s="84">
        <v>2</v>
      </c>
      <c r="B97" s="14"/>
      <c r="C97" s="14"/>
      <c r="D97" s="52"/>
      <c r="E97" s="24"/>
      <c r="F97" s="26"/>
      <c r="G97" s="66">
        <f>IF(3*F97*1=0,0,ROUND(3*F97*1,1))</f>
        <v>0</v>
      </c>
    </row>
    <row r="98" spans="1:7" s="28" customFormat="1" ht="19.5">
      <c r="A98" s="28" t="s">
        <v>165</v>
      </c>
      <c r="D98" s="27"/>
      <c r="E98" s="27"/>
      <c r="F98" s="27"/>
      <c r="G98" s="27"/>
    </row>
    <row r="99" spans="1:7" s="28" customFormat="1" ht="19.5">
      <c r="A99" s="28" t="s">
        <v>130</v>
      </c>
      <c r="D99" s="27"/>
      <c r="E99" s="27"/>
      <c r="F99" s="27"/>
      <c r="G99" s="27"/>
    </row>
    <row r="100" spans="1:7" ht="19.5">
      <c r="A100" s="235" t="s">
        <v>179</v>
      </c>
      <c r="B100" s="236"/>
      <c r="C100" s="236"/>
      <c r="D100" s="236"/>
      <c r="E100" s="105"/>
      <c r="F100" s="104" t="s">
        <v>8</v>
      </c>
      <c r="G100" s="104" t="s">
        <v>9</v>
      </c>
    </row>
    <row r="101" spans="1:7" ht="19.5">
      <c r="A101" s="32">
        <v>1</v>
      </c>
      <c r="B101" s="28"/>
      <c r="C101" s="28"/>
      <c r="D101" s="27"/>
      <c r="E101" s="10"/>
      <c r="F101" s="30"/>
      <c r="G101" s="124">
        <f>IF(4*F101*1=0,0,ROUND(4*F101*1,1))</f>
        <v>0</v>
      </c>
    </row>
    <row r="102" spans="1:7" ht="19.5">
      <c r="A102" s="84">
        <v>2</v>
      </c>
      <c r="B102" s="14"/>
      <c r="C102" s="14"/>
      <c r="D102" s="52"/>
      <c r="E102" s="24"/>
      <c r="F102" s="26"/>
      <c r="G102" s="66">
        <f>IF(4*F102*1=0,0,ROUND(4*F102*1,1))</f>
        <v>0</v>
      </c>
    </row>
    <row r="103" spans="1:7" s="28" customFormat="1" ht="19.5">
      <c r="A103" s="28" t="s">
        <v>166</v>
      </c>
      <c r="D103" s="27"/>
      <c r="E103" s="27"/>
      <c r="F103" s="27"/>
      <c r="G103" s="27"/>
    </row>
    <row r="104" spans="1:7" s="28" customFormat="1" ht="19.5">
      <c r="A104" s="28" t="s">
        <v>133</v>
      </c>
      <c r="D104" s="27"/>
      <c r="E104" s="27"/>
      <c r="F104" s="27"/>
      <c r="G104" s="27"/>
    </row>
    <row r="105" spans="1:7" ht="19.5">
      <c r="A105" s="235" t="s">
        <v>179</v>
      </c>
      <c r="B105" s="236"/>
      <c r="C105" s="236"/>
      <c r="D105" s="236"/>
      <c r="E105" s="105"/>
      <c r="F105" s="104" t="s">
        <v>8</v>
      </c>
      <c r="G105" s="104" t="s">
        <v>9</v>
      </c>
    </row>
    <row r="106" spans="1:7" ht="19.5">
      <c r="A106" s="32">
        <v>1</v>
      </c>
      <c r="B106" s="28"/>
      <c r="C106" s="28"/>
      <c r="D106" s="27"/>
      <c r="E106" s="10"/>
      <c r="F106" s="30"/>
      <c r="G106" s="124">
        <f>IF(6*F106*1=0,0,ROUND(6*F106*1,1))</f>
        <v>0</v>
      </c>
    </row>
    <row r="107" spans="1:7" ht="19.5">
      <c r="A107" s="84">
        <v>2</v>
      </c>
      <c r="B107" s="14"/>
      <c r="C107" s="14"/>
      <c r="D107" s="52"/>
      <c r="E107" s="24"/>
      <c r="F107" s="26"/>
      <c r="G107" s="66">
        <f>IF(6*F107*1=0,0,ROUND(6*F107*1,1))</f>
        <v>0</v>
      </c>
    </row>
    <row r="108" spans="1:7" s="28" customFormat="1" ht="19.5">
      <c r="A108" s="28" t="s">
        <v>167</v>
      </c>
      <c r="D108" s="27"/>
      <c r="E108" s="27"/>
      <c r="F108" s="27"/>
      <c r="G108" s="27"/>
    </row>
    <row r="109" spans="1:7" s="28" customFormat="1" ht="19.5">
      <c r="A109" s="28" t="s">
        <v>134</v>
      </c>
      <c r="D109" s="27"/>
      <c r="E109" s="27"/>
      <c r="F109" s="27"/>
      <c r="G109" s="27"/>
    </row>
    <row r="110" spans="1:7" ht="19.5">
      <c r="A110" s="235" t="s">
        <v>179</v>
      </c>
      <c r="B110" s="236"/>
      <c r="C110" s="236"/>
      <c r="D110" s="236"/>
      <c r="E110" s="105"/>
      <c r="F110" s="104" t="s">
        <v>8</v>
      </c>
      <c r="G110" s="104" t="s">
        <v>9</v>
      </c>
    </row>
    <row r="111" spans="1:7" ht="19.5">
      <c r="A111" s="32">
        <v>1</v>
      </c>
      <c r="B111" s="28"/>
      <c r="C111" s="28"/>
      <c r="D111" s="27"/>
      <c r="E111" s="10"/>
      <c r="F111" s="30"/>
      <c r="G111" s="124">
        <f>IF(7*F111*1=0,0,ROUND(7*F111*1,1))</f>
        <v>0</v>
      </c>
    </row>
    <row r="112" spans="1:7" ht="19.5">
      <c r="A112" s="84">
        <v>2</v>
      </c>
      <c r="B112" s="14"/>
      <c r="C112" s="14"/>
      <c r="D112" s="52"/>
      <c r="E112" s="24"/>
      <c r="F112" s="26"/>
      <c r="G112" s="66">
        <f>IF(7*F112*1=0,0,ROUND(7*F112*1,1))</f>
        <v>0</v>
      </c>
    </row>
    <row r="113" spans="1:7" ht="19.5">
      <c r="A113" s="90"/>
      <c r="B113" s="28"/>
      <c r="C113" s="28"/>
      <c r="D113" s="27"/>
      <c r="E113" s="27"/>
      <c r="F113" s="27"/>
      <c r="G113" s="91"/>
    </row>
    <row r="114" spans="1:7" ht="19.5">
      <c r="A114" s="90"/>
      <c r="B114" s="28"/>
      <c r="C114" s="28"/>
      <c r="D114" s="27"/>
      <c r="E114" s="27"/>
      <c r="F114" s="27"/>
      <c r="G114" s="91"/>
    </row>
    <row r="115" spans="1:7" ht="19.5">
      <c r="A115" s="90"/>
      <c r="B115" s="28"/>
      <c r="C115" s="28"/>
      <c r="D115" s="27"/>
      <c r="E115" s="27"/>
      <c r="F115" s="27"/>
      <c r="G115" s="91"/>
    </row>
    <row r="116" spans="1:7" s="122" customFormat="1" ht="20.25">
      <c r="A116" s="122" t="s">
        <v>168</v>
      </c>
      <c r="D116" s="123"/>
      <c r="E116" s="123"/>
      <c r="F116" s="123"/>
      <c r="G116" s="123"/>
    </row>
    <row r="117" spans="1:7" s="28" customFormat="1" ht="19.5">
      <c r="A117" s="28" t="s">
        <v>169</v>
      </c>
      <c r="D117" s="27"/>
      <c r="E117" s="27"/>
      <c r="F117" s="27"/>
      <c r="G117" s="27"/>
    </row>
    <row r="118" spans="1:7" s="28" customFormat="1" ht="19.5">
      <c r="A118" s="28" t="s">
        <v>126</v>
      </c>
      <c r="D118" s="27"/>
      <c r="E118" s="27"/>
      <c r="F118" s="27"/>
      <c r="G118" s="27"/>
    </row>
    <row r="119" spans="1:7" ht="19.5">
      <c r="A119" s="235" t="s">
        <v>179</v>
      </c>
      <c r="B119" s="236"/>
      <c r="C119" s="236"/>
      <c r="D119" s="236"/>
      <c r="E119" s="105"/>
      <c r="F119" s="104" t="s">
        <v>8</v>
      </c>
      <c r="G119" s="104" t="s">
        <v>9</v>
      </c>
    </row>
    <row r="120" spans="1:7" ht="19.5">
      <c r="A120" s="32">
        <v>1</v>
      </c>
      <c r="B120" s="28"/>
      <c r="C120" s="28"/>
      <c r="D120" s="27"/>
      <c r="E120" s="10"/>
      <c r="F120" s="30"/>
      <c r="G120" s="124">
        <f>IF(1*F120*1=0,0,ROUND(1*F120*1,1))</f>
        <v>0</v>
      </c>
    </row>
    <row r="121" spans="1:7" ht="19.5">
      <c r="A121" s="84">
        <v>2</v>
      </c>
      <c r="B121" s="14"/>
      <c r="C121" s="14"/>
      <c r="D121" s="52"/>
      <c r="E121" s="24"/>
      <c r="F121" s="26"/>
      <c r="G121" s="66">
        <f>IF(1*F121*1=0,0,ROUND(1*F121*1,1))</f>
        <v>0</v>
      </c>
    </row>
    <row r="122" spans="1:7" s="28" customFormat="1" ht="19.5">
      <c r="A122" s="28" t="s">
        <v>170</v>
      </c>
      <c r="D122" s="27"/>
      <c r="E122" s="27"/>
      <c r="F122" s="27"/>
      <c r="G122" s="27"/>
    </row>
    <row r="123" spans="1:7" s="28" customFormat="1" ht="19.5">
      <c r="A123" s="28" t="s">
        <v>135</v>
      </c>
      <c r="D123" s="27"/>
      <c r="E123" s="27"/>
      <c r="F123" s="27"/>
      <c r="G123" s="27"/>
    </row>
    <row r="124" spans="1:7" ht="19.5">
      <c r="A124" s="235" t="s">
        <v>179</v>
      </c>
      <c r="B124" s="236"/>
      <c r="C124" s="236"/>
      <c r="D124" s="236"/>
      <c r="E124" s="105"/>
      <c r="F124" s="104" t="s">
        <v>8</v>
      </c>
      <c r="G124" s="104" t="s">
        <v>9</v>
      </c>
    </row>
    <row r="125" spans="1:7" ht="19.5">
      <c r="A125" s="32">
        <v>1</v>
      </c>
      <c r="B125" s="28"/>
      <c r="C125" s="28"/>
      <c r="D125" s="27"/>
      <c r="E125" s="10"/>
      <c r="F125" s="30"/>
      <c r="G125" s="124">
        <f>IF(1.5*F125*1=0,0,ROUND(1.5*F125*1,1))</f>
        <v>0</v>
      </c>
    </row>
    <row r="126" spans="1:7" ht="19.5">
      <c r="A126" s="84">
        <v>2</v>
      </c>
      <c r="B126" s="14"/>
      <c r="C126" s="14"/>
      <c r="D126" s="52"/>
      <c r="E126" s="24"/>
      <c r="F126" s="26"/>
      <c r="G126" s="66">
        <f>IF(1.5*F126*1=0,0,ROUND(1.5*F126*1,1))</f>
        <v>0</v>
      </c>
    </row>
    <row r="127" spans="1:7" s="28" customFormat="1" ht="19.5">
      <c r="A127" s="28" t="s">
        <v>171</v>
      </c>
      <c r="D127" s="27"/>
      <c r="E127" s="27"/>
      <c r="F127" s="27"/>
      <c r="G127" s="27"/>
    </row>
    <row r="128" spans="1:7" s="28" customFormat="1" ht="19.5">
      <c r="A128" s="28" t="s">
        <v>136</v>
      </c>
      <c r="D128" s="27"/>
      <c r="E128" s="27"/>
      <c r="F128" s="27"/>
      <c r="G128" s="27"/>
    </row>
    <row r="129" spans="1:7" ht="19.5">
      <c r="A129" s="235" t="s">
        <v>179</v>
      </c>
      <c r="B129" s="236"/>
      <c r="C129" s="236"/>
      <c r="D129" s="236"/>
      <c r="E129" s="105"/>
      <c r="F129" s="104" t="s">
        <v>8</v>
      </c>
      <c r="G129" s="104" t="s">
        <v>9</v>
      </c>
    </row>
    <row r="130" spans="1:7" ht="19.5">
      <c r="A130" s="32">
        <v>1</v>
      </c>
      <c r="B130" s="28"/>
      <c r="C130" s="28"/>
      <c r="D130" s="27"/>
      <c r="E130" s="10"/>
      <c r="F130" s="30"/>
      <c r="G130" s="124">
        <f>IF(2.5*F130*1=0,0,ROUND(2.5*F130*1,1))</f>
        <v>0</v>
      </c>
    </row>
    <row r="131" spans="1:7" ht="19.5">
      <c r="A131" s="84">
        <v>2</v>
      </c>
      <c r="B131" s="14"/>
      <c r="C131" s="14"/>
      <c r="D131" s="52"/>
      <c r="E131" s="24"/>
      <c r="F131" s="26"/>
      <c r="G131" s="66">
        <f>IF(2.5*F131*1=0,0,ROUND(2.5*F131*1,1))</f>
        <v>0</v>
      </c>
    </row>
    <row r="132" spans="1:7" s="28" customFormat="1" ht="19.5">
      <c r="A132" s="28" t="s">
        <v>172</v>
      </c>
      <c r="D132" s="27"/>
      <c r="E132" s="27"/>
      <c r="F132" s="27"/>
      <c r="G132" s="27"/>
    </row>
    <row r="133" spans="1:7" s="28" customFormat="1" ht="19.5">
      <c r="A133" s="28" t="s">
        <v>135</v>
      </c>
      <c r="D133" s="27"/>
      <c r="E133" s="27"/>
      <c r="F133" s="27"/>
      <c r="G133" s="27"/>
    </row>
    <row r="134" spans="1:7" ht="19.5">
      <c r="A134" s="235" t="s">
        <v>179</v>
      </c>
      <c r="B134" s="236"/>
      <c r="C134" s="236"/>
      <c r="D134" s="236"/>
      <c r="E134" s="105"/>
      <c r="F134" s="104" t="s">
        <v>8</v>
      </c>
      <c r="G134" s="104" t="s">
        <v>9</v>
      </c>
    </row>
    <row r="135" spans="1:7" ht="19.5">
      <c r="A135" s="32">
        <v>1</v>
      </c>
      <c r="B135" s="28"/>
      <c r="C135" s="28"/>
      <c r="D135" s="27"/>
      <c r="E135" s="10"/>
      <c r="F135" s="30"/>
      <c r="G135" s="124">
        <f>IF(1.5*F135*1=0,0,ROUND(1.5*F135*1,1))</f>
        <v>0</v>
      </c>
    </row>
    <row r="136" spans="1:7" ht="19.5">
      <c r="A136" s="84">
        <v>2</v>
      </c>
      <c r="B136" s="14"/>
      <c r="C136" s="14"/>
      <c r="D136" s="52"/>
      <c r="E136" s="24"/>
      <c r="F136" s="26"/>
      <c r="G136" s="66">
        <f>IF(1.5*F136*1=0,0,ROUND(1.5*F136*1,1))</f>
        <v>0</v>
      </c>
    </row>
    <row r="137" spans="1:7" s="28" customFormat="1" ht="19.5">
      <c r="A137" s="28" t="s">
        <v>173</v>
      </c>
      <c r="D137" s="27"/>
      <c r="E137" s="27"/>
      <c r="F137" s="27"/>
      <c r="G137" s="27"/>
    </row>
    <row r="138" spans="1:7" s="28" customFormat="1" ht="19.5">
      <c r="A138" s="28" t="s">
        <v>136</v>
      </c>
      <c r="D138" s="27"/>
      <c r="E138" s="27"/>
      <c r="F138" s="27"/>
      <c r="G138" s="27"/>
    </row>
    <row r="139" spans="1:7" ht="19.5">
      <c r="A139" s="235" t="s">
        <v>179</v>
      </c>
      <c r="B139" s="236"/>
      <c r="C139" s="236"/>
      <c r="D139" s="236"/>
      <c r="E139" s="105"/>
      <c r="F139" s="104" t="s">
        <v>8</v>
      </c>
      <c r="G139" s="104" t="s">
        <v>9</v>
      </c>
    </row>
    <row r="140" spans="1:7" ht="19.5">
      <c r="A140" s="32">
        <v>1</v>
      </c>
      <c r="B140" s="28"/>
      <c r="C140" s="28"/>
      <c r="D140" s="27"/>
      <c r="E140" s="10"/>
      <c r="F140" s="30"/>
      <c r="G140" s="124">
        <f>IF(2.5*F140*1=0,0,ROUND(2.5*F140*1,1))</f>
        <v>0</v>
      </c>
    </row>
    <row r="141" spans="1:7" ht="19.5">
      <c r="A141" s="84">
        <v>2</v>
      </c>
      <c r="B141" s="14"/>
      <c r="C141" s="14"/>
      <c r="D141" s="52"/>
      <c r="E141" s="24"/>
      <c r="F141" s="26"/>
      <c r="G141" s="66">
        <f>IF(2.5*F141*1=0,0,ROUND(2.5*F141*1,1))</f>
        <v>0</v>
      </c>
    </row>
    <row r="142" spans="1:7" s="28" customFormat="1" ht="19.5">
      <c r="A142" s="28" t="s">
        <v>174</v>
      </c>
      <c r="D142" s="27"/>
      <c r="E142" s="27"/>
      <c r="F142" s="27"/>
      <c r="G142" s="27"/>
    </row>
    <row r="143" spans="1:7" s="28" customFormat="1" ht="19.5">
      <c r="A143" s="28" t="s">
        <v>137</v>
      </c>
      <c r="D143" s="27"/>
      <c r="E143" s="27"/>
      <c r="F143" s="27"/>
      <c r="G143" s="27"/>
    </row>
    <row r="144" spans="1:7" ht="19.5">
      <c r="A144" s="235" t="s">
        <v>179</v>
      </c>
      <c r="B144" s="236"/>
      <c r="C144" s="236"/>
      <c r="D144" s="236"/>
      <c r="E144" s="105"/>
      <c r="F144" s="104" t="s">
        <v>8</v>
      </c>
      <c r="G144" s="104" t="s">
        <v>9</v>
      </c>
    </row>
    <row r="145" spans="1:7" ht="19.5">
      <c r="A145" s="32">
        <v>1</v>
      </c>
      <c r="B145" s="28"/>
      <c r="C145" s="28"/>
      <c r="D145" s="27"/>
      <c r="E145" s="10"/>
      <c r="F145" s="30"/>
      <c r="G145" s="124">
        <f>IF(3*F145*1=0,0,ROUND(3*F145*1,1))</f>
        <v>0</v>
      </c>
    </row>
    <row r="146" spans="1:7" ht="19.5">
      <c r="A146" s="84">
        <v>2</v>
      </c>
      <c r="B146" s="14"/>
      <c r="C146" s="14"/>
      <c r="D146" s="52"/>
      <c r="E146" s="24"/>
      <c r="F146" s="26"/>
      <c r="G146" s="66">
        <f>IF(3*F146*1=0,0,ROUND(3*F146*1,1))</f>
        <v>0</v>
      </c>
    </row>
    <row r="147" spans="1:7" s="28" customFormat="1" ht="19.5">
      <c r="A147" s="28" t="s">
        <v>175</v>
      </c>
      <c r="D147" s="27"/>
      <c r="E147" s="27"/>
      <c r="F147" s="27"/>
      <c r="G147" s="27"/>
    </row>
    <row r="148" spans="1:7" s="28" customFormat="1" ht="19.5">
      <c r="A148" s="28" t="s">
        <v>137</v>
      </c>
      <c r="D148" s="27"/>
      <c r="E148" s="27"/>
      <c r="F148" s="27"/>
      <c r="G148" s="27"/>
    </row>
    <row r="149" spans="1:7" ht="19.5">
      <c r="A149" s="235" t="s">
        <v>179</v>
      </c>
      <c r="B149" s="236"/>
      <c r="C149" s="236"/>
      <c r="D149" s="236"/>
      <c r="E149" s="105"/>
      <c r="F149" s="104" t="s">
        <v>8</v>
      </c>
      <c r="G149" s="104" t="s">
        <v>9</v>
      </c>
    </row>
    <row r="150" spans="1:7" ht="19.5">
      <c r="A150" s="32">
        <v>1</v>
      </c>
      <c r="B150" s="28"/>
      <c r="C150" s="28"/>
      <c r="D150" s="27"/>
      <c r="E150" s="10"/>
      <c r="F150" s="30"/>
      <c r="G150" s="124">
        <f>IF(3*F150*1=0,0,ROUND(3*F150*1,1))</f>
        <v>0</v>
      </c>
    </row>
    <row r="151" spans="1:7" ht="19.5">
      <c r="A151" s="84">
        <v>2</v>
      </c>
      <c r="B151" s="14"/>
      <c r="C151" s="14"/>
      <c r="D151" s="52"/>
      <c r="E151" s="24"/>
      <c r="F151" s="26"/>
      <c r="G151" s="66">
        <f>IF(3*F151*1=0,0,ROUND(3*F151*1,1))</f>
        <v>0</v>
      </c>
    </row>
    <row r="152" spans="1:7" ht="19.5">
      <c r="A152" s="90"/>
      <c r="B152" s="28"/>
      <c r="C152" s="28"/>
      <c r="D152" s="27"/>
      <c r="E152" s="27"/>
      <c r="F152" s="27"/>
      <c r="G152" s="91"/>
    </row>
    <row r="153" spans="1:7" ht="19.5">
      <c r="A153" s="90"/>
      <c r="B153" s="28"/>
      <c r="C153" s="28"/>
      <c r="D153" s="27"/>
      <c r="E153" s="27"/>
      <c r="F153" s="27"/>
      <c r="G153" s="91"/>
    </row>
    <row r="154" spans="1:7" s="28" customFormat="1" ht="19.5">
      <c r="A154" s="28" t="s">
        <v>204</v>
      </c>
      <c r="D154" s="27"/>
      <c r="E154" s="27"/>
      <c r="F154" s="27"/>
      <c r="G154" s="27"/>
    </row>
    <row r="155" spans="1:7" s="28" customFormat="1" ht="19.5">
      <c r="A155" s="28" t="s">
        <v>138</v>
      </c>
      <c r="D155" s="27"/>
      <c r="E155" s="27"/>
      <c r="F155" s="27"/>
      <c r="G155" s="27"/>
    </row>
    <row r="156" spans="1:7" ht="19.5">
      <c r="A156" s="235" t="s">
        <v>179</v>
      </c>
      <c r="B156" s="236"/>
      <c r="C156" s="236"/>
      <c r="D156" s="236"/>
      <c r="E156" s="105"/>
      <c r="F156" s="104" t="s">
        <v>8</v>
      </c>
      <c r="G156" s="104" t="s">
        <v>9</v>
      </c>
    </row>
    <row r="157" spans="1:7" ht="19.5">
      <c r="A157" s="32">
        <v>1</v>
      </c>
      <c r="B157" s="28"/>
      <c r="C157" s="28"/>
      <c r="D157" s="27"/>
      <c r="E157" s="10"/>
      <c r="F157" s="30"/>
      <c r="G157" s="124">
        <f>IF(4*F157*1=0,0,ROUND(4*F157*1,1))</f>
        <v>0</v>
      </c>
    </row>
    <row r="158" spans="1:7" ht="19.5">
      <c r="A158" s="84">
        <v>2</v>
      </c>
      <c r="B158" s="14"/>
      <c r="C158" s="14"/>
      <c r="D158" s="52"/>
      <c r="E158" s="24"/>
      <c r="F158" s="26"/>
      <c r="G158" s="66">
        <f>IF(4*F158*1=0,0,ROUND(4*F158*1,1))</f>
        <v>0</v>
      </c>
    </row>
    <row r="159" spans="1:7" s="28" customFormat="1" ht="19.5">
      <c r="A159" s="28" t="s">
        <v>176</v>
      </c>
      <c r="D159" s="27"/>
      <c r="E159" s="27"/>
      <c r="F159" s="27"/>
      <c r="G159" s="27"/>
    </row>
    <row r="160" spans="1:7" s="28" customFormat="1" ht="19.5">
      <c r="A160" s="28" t="s">
        <v>139</v>
      </c>
      <c r="D160" s="27"/>
      <c r="E160" s="27"/>
      <c r="F160" s="27"/>
      <c r="G160" s="27"/>
    </row>
    <row r="161" spans="1:7" ht="19.5">
      <c r="A161" s="235" t="s">
        <v>179</v>
      </c>
      <c r="B161" s="236"/>
      <c r="C161" s="236"/>
      <c r="D161" s="236"/>
      <c r="E161" s="105"/>
      <c r="F161" s="104" t="s">
        <v>8</v>
      </c>
      <c r="G161" s="104" t="s">
        <v>9</v>
      </c>
    </row>
    <row r="162" spans="1:7" ht="19.5">
      <c r="A162" s="32">
        <v>1</v>
      </c>
      <c r="B162" s="28"/>
      <c r="C162" s="28"/>
      <c r="D162" s="27"/>
      <c r="E162" s="10"/>
      <c r="F162" s="30"/>
      <c r="G162" s="124">
        <f>IF(5*F162*1=0,0,ROUND(5*F162*1,1))</f>
        <v>0</v>
      </c>
    </row>
    <row r="163" spans="1:7" ht="19.5">
      <c r="A163" s="84">
        <v>2</v>
      </c>
      <c r="B163" s="14"/>
      <c r="C163" s="14"/>
      <c r="D163" s="52"/>
      <c r="E163" s="24"/>
      <c r="F163" s="26"/>
      <c r="G163" s="66">
        <f>IF(5*F163*1=0,0,ROUND(5*F163*1,1))</f>
        <v>0</v>
      </c>
    </row>
    <row r="164" spans="1:7" s="28" customFormat="1" ht="19.5">
      <c r="A164" s="28" t="s">
        <v>271</v>
      </c>
      <c r="D164" s="27"/>
      <c r="E164" s="27"/>
      <c r="F164" s="27"/>
      <c r="G164" s="27"/>
    </row>
    <row r="165" spans="1:7" s="28" customFormat="1" ht="19.5">
      <c r="A165" s="28" t="s">
        <v>137</v>
      </c>
      <c r="D165" s="27"/>
      <c r="E165" s="27"/>
      <c r="F165" s="27"/>
      <c r="G165" s="27"/>
    </row>
    <row r="166" spans="1:7" ht="19.5">
      <c r="A166" s="235" t="s">
        <v>179</v>
      </c>
      <c r="B166" s="236"/>
      <c r="C166" s="236"/>
      <c r="D166" s="236"/>
      <c r="E166" s="105"/>
      <c r="F166" s="104" t="s">
        <v>8</v>
      </c>
      <c r="G166" s="104" t="s">
        <v>9</v>
      </c>
    </row>
    <row r="167" spans="1:7" ht="19.5">
      <c r="A167" s="32">
        <v>1</v>
      </c>
      <c r="B167" s="28"/>
      <c r="C167" s="28"/>
      <c r="D167" s="27"/>
      <c r="E167" s="10"/>
      <c r="F167" s="30"/>
      <c r="G167" s="124">
        <f>IF(3*F167*1=0,0,ROUND(3*F167*1,1))</f>
        <v>0</v>
      </c>
    </row>
    <row r="168" spans="1:7" ht="19.5">
      <c r="A168" s="84">
        <v>2</v>
      </c>
      <c r="B168" s="14"/>
      <c r="C168" s="14"/>
      <c r="D168" s="52"/>
      <c r="E168" s="24"/>
      <c r="F168" s="26"/>
      <c r="G168" s="66">
        <f>IF(3*F168*1=0,0,ROUND(3*F168*1,1))</f>
        <v>0</v>
      </c>
    </row>
    <row r="169" spans="1:7" s="28" customFormat="1" ht="19.5">
      <c r="A169" s="28" t="s">
        <v>177</v>
      </c>
      <c r="D169" s="27"/>
      <c r="E169" s="27"/>
      <c r="F169" s="27"/>
      <c r="G169" s="27"/>
    </row>
    <row r="170" spans="1:7" s="28" customFormat="1" ht="19.5">
      <c r="A170" s="28" t="s">
        <v>138</v>
      </c>
      <c r="D170" s="27"/>
      <c r="E170" s="27"/>
      <c r="F170" s="27"/>
      <c r="G170" s="27"/>
    </row>
    <row r="171" spans="1:7" ht="19.5">
      <c r="A171" s="235" t="s">
        <v>179</v>
      </c>
      <c r="B171" s="236"/>
      <c r="C171" s="236"/>
      <c r="D171" s="236"/>
      <c r="E171" s="105"/>
      <c r="F171" s="104" t="s">
        <v>8</v>
      </c>
      <c r="G171" s="104" t="s">
        <v>9</v>
      </c>
    </row>
    <row r="172" spans="1:7" ht="19.5">
      <c r="A172" s="32">
        <v>1</v>
      </c>
      <c r="B172" s="28"/>
      <c r="C172" s="28"/>
      <c r="D172" s="27"/>
      <c r="E172" s="10"/>
      <c r="F172" s="30"/>
      <c r="G172" s="124">
        <f>IF(4*F172*1=0,0,ROUND(4*F172*1,1))</f>
        <v>0</v>
      </c>
    </row>
    <row r="173" spans="1:7" ht="19.5">
      <c r="A173" s="84">
        <v>2</v>
      </c>
      <c r="B173" s="14"/>
      <c r="C173" s="14"/>
      <c r="D173" s="52"/>
      <c r="E173" s="24"/>
      <c r="F173" s="26"/>
      <c r="G173" s="66">
        <f>IF(4*F173*1=0,0,ROUND(4*F173*1,1))</f>
        <v>0</v>
      </c>
    </row>
    <row r="174" spans="1:7" s="28" customFormat="1" ht="19.5">
      <c r="A174" s="28" t="s">
        <v>272</v>
      </c>
      <c r="D174" s="27"/>
      <c r="E174" s="27"/>
      <c r="F174" s="27"/>
      <c r="G174" s="27"/>
    </row>
    <row r="175" spans="1:7" s="28" customFormat="1" ht="19.5">
      <c r="A175" s="28" t="s">
        <v>139</v>
      </c>
      <c r="D175" s="27"/>
      <c r="E175" s="27"/>
      <c r="F175" s="27"/>
      <c r="G175" s="27"/>
    </row>
    <row r="176" spans="1:7" ht="19.5">
      <c r="A176" s="235" t="s">
        <v>179</v>
      </c>
      <c r="B176" s="236"/>
      <c r="C176" s="236"/>
      <c r="D176" s="236"/>
      <c r="E176" s="105"/>
      <c r="F176" s="104" t="s">
        <v>8</v>
      </c>
      <c r="G176" s="104" t="s">
        <v>9</v>
      </c>
    </row>
    <row r="177" spans="1:7" ht="19.5">
      <c r="A177" s="32">
        <v>1</v>
      </c>
      <c r="B177" s="28"/>
      <c r="C177" s="28"/>
      <c r="D177" s="27"/>
      <c r="E177" s="10"/>
      <c r="F177" s="30"/>
      <c r="G177" s="124">
        <f>IF(5*F177*1=0,0,ROUND(5*F177*1,1))</f>
        <v>0</v>
      </c>
    </row>
    <row r="178" spans="1:7" ht="19.5">
      <c r="A178" s="84">
        <v>2</v>
      </c>
      <c r="B178" s="14"/>
      <c r="C178" s="14"/>
      <c r="D178" s="52"/>
      <c r="E178" s="24"/>
      <c r="F178" s="26"/>
      <c r="G178" s="66">
        <f>IF(5*F178*1=0,0,ROUND(5*F178*1,1))</f>
        <v>0</v>
      </c>
    </row>
    <row r="179" spans="1:7" s="28" customFormat="1" ht="19.5">
      <c r="A179" s="28" t="s">
        <v>178</v>
      </c>
      <c r="D179" s="27"/>
      <c r="E179" s="27"/>
      <c r="F179" s="27"/>
      <c r="G179" s="27"/>
    </row>
    <row r="180" spans="1:7" s="28" customFormat="1" ht="19.5">
      <c r="A180" s="28" t="s">
        <v>207</v>
      </c>
      <c r="D180" s="27"/>
      <c r="E180" s="27"/>
      <c r="F180" s="27"/>
      <c r="G180" s="27"/>
    </row>
    <row r="181" spans="1:7" s="28" customFormat="1" ht="19.5">
      <c r="A181" s="28" t="s">
        <v>137</v>
      </c>
      <c r="D181" s="27"/>
      <c r="E181" s="27"/>
      <c r="F181" s="27"/>
      <c r="G181" s="27"/>
    </row>
    <row r="182" spans="1:7" ht="19.5">
      <c r="A182" s="235" t="s">
        <v>179</v>
      </c>
      <c r="B182" s="236"/>
      <c r="C182" s="236"/>
      <c r="D182" s="236"/>
      <c r="E182" s="105"/>
      <c r="F182" s="104" t="s">
        <v>8</v>
      </c>
      <c r="G182" s="104" t="s">
        <v>9</v>
      </c>
    </row>
    <row r="183" spans="1:7" ht="19.5">
      <c r="A183" s="32">
        <v>1</v>
      </c>
      <c r="B183" s="28"/>
      <c r="C183" s="28"/>
      <c r="D183" s="27"/>
      <c r="E183" s="10"/>
      <c r="F183" s="30"/>
      <c r="G183" s="124">
        <f>IF(3*F183*1=0,0,ROUND(3*F183*1,1))</f>
        <v>0</v>
      </c>
    </row>
    <row r="184" spans="1:7" ht="19.5">
      <c r="A184" s="84">
        <v>2</v>
      </c>
      <c r="B184" s="14"/>
      <c r="C184" s="14"/>
      <c r="D184" s="52"/>
      <c r="E184" s="24"/>
      <c r="F184" s="26"/>
      <c r="G184" s="66">
        <f>IF(3*F184*1=0,0,ROUND(3*F184*1,1))</f>
        <v>0</v>
      </c>
    </row>
    <row r="185" spans="1:7" s="28" customFormat="1" ht="19.5">
      <c r="A185" s="28" t="s">
        <v>208</v>
      </c>
      <c r="D185" s="27"/>
      <c r="E185" s="27"/>
      <c r="F185" s="27"/>
      <c r="G185" s="27"/>
    </row>
    <row r="186" spans="1:7" s="28" customFormat="1" ht="19.5">
      <c r="A186" s="28" t="s">
        <v>209</v>
      </c>
      <c r="D186" s="27"/>
      <c r="E186" s="27"/>
      <c r="F186" s="27"/>
      <c r="G186" s="27"/>
    </row>
    <row r="187" spans="1:7" s="28" customFormat="1" ht="19.5">
      <c r="A187" s="28" t="s">
        <v>138</v>
      </c>
      <c r="D187" s="27"/>
      <c r="E187" s="27"/>
      <c r="F187" s="27"/>
      <c r="G187" s="27"/>
    </row>
    <row r="188" spans="1:7" ht="19.5">
      <c r="A188" s="235" t="s">
        <v>179</v>
      </c>
      <c r="B188" s="236"/>
      <c r="C188" s="236"/>
      <c r="D188" s="236"/>
      <c r="E188" s="105"/>
      <c r="F188" s="104" t="s">
        <v>8</v>
      </c>
      <c r="G188" s="104" t="s">
        <v>9</v>
      </c>
    </row>
    <row r="189" spans="1:7" ht="19.5">
      <c r="A189" s="32">
        <v>1</v>
      </c>
      <c r="B189" s="28"/>
      <c r="C189" s="28"/>
      <c r="D189" s="27"/>
      <c r="E189" s="10"/>
      <c r="F189" s="30"/>
      <c r="G189" s="124">
        <f>IF(3*F189*1=0,0,ROUND(3*F189*1,1))</f>
        <v>0</v>
      </c>
    </row>
    <row r="190" spans="1:7" ht="19.5">
      <c r="A190" s="84">
        <v>2</v>
      </c>
      <c r="B190" s="14"/>
      <c r="C190" s="14"/>
      <c r="D190" s="52"/>
      <c r="E190" s="24"/>
      <c r="F190" s="26"/>
      <c r="G190" s="66">
        <f>IF(3*F190*1=0,0,ROUND(3*F190*1,1))</f>
        <v>0</v>
      </c>
    </row>
    <row r="191" spans="1:7" ht="19.5">
      <c r="A191" s="90"/>
      <c r="B191" s="28"/>
      <c r="C191" s="28"/>
      <c r="D191" s="27"/>
      <c r="E191" s="27"/>
      <c r="F191" s="27"/>
      <c r="G191" s="91"/>
    </row>
    <row r="192" spans="1:7" s="28" customFormat="1" ht="19.5">
      <c r="A192" s="28" t="s">
        <v>210</v>
      </c>
      <c r="D192" s="27"/>
      <c r="E192" s="27"/>
      <c r="F192" s="27"/>
      <c r="G192" s="27"/>
    </row>
    <row r="193" spans="1:7" s="28" customFormat="1" ht="19.5">
      <c r="A193" s="28" t="s">
        <v>212</v>
      </c>
      <c r="D193" s="27"/>
      <c r="E193" s="27"/>
      <c r="F193" s="27"/>
      <c r="G193" s="27"/>
    </row>
    <row r="194" spans="1:7" s="28" customFormat="1" ht="19.5">
      <c r="A194" s="28" t="s">
        <v>137</v>
      </c>
      <c r="D194" s="27"/>
      <c r="E194" s="27"/>
      <c r="F194" s="27"/>
      <c r="G194" s="27"/>
    </row>
    <row r="195" spans="1:7" ht="19.5">
      <c r="A195" s="235" t="s">
        <v>179</v>
      </c>
      <c r="B195" s="236"/>
      <c r="C195" s="236"/>
      <c r="D195" s="236"/>
      <c r="E195" s="105"/>
      <c r="F195" s="104" t="s">
        <v>8</v>
      </c>
      <c r="G195" s="104" t="s">
        <v>9</v>
      </c>
    </row>
    <row r="196" spans="1:7" ht="19.5">
      <c r="A196" s="32">
        <v>1</v>
      </c>
      <c r="B196" s="28"/>
      <c r="C196" s="28"/>
      <c r="D196" s="27"/>
      <c r="E196" s="10"/>
      <c r="F196" s="30"/>
      <c r="G196" s="124">
        <f>IF(3*F196*1=0,0,ROUND(3*F196*1,1))</f>
        <v>0</v>
      </c>
    </row>
    <row r="197" spans="1:7" ht="19.5">
      <c r="A197" s="84">
        <v>2</v>
      </c>
      <c r="B197" s="14"/>
      <c r="C197" s="14"/>
      <c r="D197" s="52"/>
      <c r="E197" s="24"/>
      <c r="F197" s="26"/>
      <c r="G197" s="66">
        <f>IF(3*F197*1=0,0,ROUND(3*F197*1,1))</f>
        <v>0</v>
      </c>
    </row>
    <row r="198" spans="1:7" s="28" customFormat="1" ht="19.5">
      <c r="A198" s="28" t="s">
        <v>211</v>
      </c>
      <c r="D198" s="27"/>
      <c r="E198" s="27"/>
      <c r="F198" s="27"/>
      <c r="G198" s="27"/>
    </row>
    <row r="199" spans="1:7" s="28" customFormat="1" ht="19.5">
      <c r="A199" s="28" t="s">
        <v>213</v>
      </c>
      <c r="D199" s="27"/>
      <c r="E199" s="27"/>
      <c r="F199" s="27"/>
      <c r="G199" s="27"/>
    </row>
    <row r="200" spans="1:7" s="28" customFormat="1" ht="19.5">
      <c r="A200" s="28" t="s">
        <v>138</v>
      </c>
      <c r="D200" s="27"/>
      <c r="E200" s="27"/>
      <c r="F200" s="27"/>
      <c r="G200" s="27"/>
    </row>
    <row r="201" spans="1:7" ht="19.5">
      <c r="A201" s="235" t="s">
        <v>179</v>
      </c>
      <c r="B201" s="236"/>
      <c r="C201" s="236"/>
      <c r="D201" s="236"/>
      <c r="E201" s="105"/>
      <c r="F201" s="104" t="s">
        <v>8</v>
      </c>
      <c r="G201" s="104" t="s">
        <v>9</v>
      </c>
    </row>
    <row r="202" spans="1:7" ht="19.5">
      <c r="A202" s="32">
        <v>1</v>
      </c>
      <c r="B202" s="28"/>
      <c r="C202" s="28"/>
      <c r="D202" s="27"/>
      <c r="E202" s="10"/>
      <c r="F202" s="30"/>
      <c r="G202" s="124">
        <f>IF(4*F202*1=0,0,ROUND(4*F202*1,1))</f>
        <v>0</v>
      </c>
    </row>
    <row r="203" spans="1:7" ht="19.5">
      <c r="A203" s="84">
        <v>2</v>
      </c>
      <c r="B203" s="14"/>
      <c r="C203" s="14"/>
      <c r="D203" s="52"/>
      <c r="E203" s="24"/>
      <c r="F203" s="26"/>
      <c r="G203" s="66">
        <f>IF(4*F203*1=0,0,ROUND(4*F203*1,1))</f>
        <v>0</v>
      </c>
    </row>
    <row r="204" spans="1:7" s="28" customFormat="1" ht="19.5">
      <c r="A204" s="28" t="s">
        <v>263</v>
      </c>
      <c r="D204" s="27"/>
      <c r="E204" s="27"/>
      <c r="F204" s="27"/>
      <c r="G204" s="27"/>
    </row>
    <row r="205" spans="1:7" s="28" customFormat="1" ht="19.5">
      <c r="A205" s="28" t="s">
        <v>138</v>
      </c>
      <c r="D205" s="27"/>
      <c r="E205" s="27"/>
      <c r="F205" s="27"/>
      <c r="G205" s="27"/>
    </row>
    <row r="206" spans="1:7" ht="19.5">
      <c r="A206" s="235" t="s">
        <v>179</v>
      </c>
      <c r="B206" s="236"/>
      <c r="C206" s="236"/>
      <c r="D206" s="236"/>
      <c r="E206" s="105"/>
      <c r="F206" s="104" t="s">
        <v>8</v>
      </c>
      <c r="G206" s="104" t="s">
        <v>9</v>
      </c>
    </row>
    <row r="207" spans="1:7" ht="19.5">
      <c r="A207" s="32">
        <v>1</v>
      </c>
      <c r="B207" s="28"/>
      <c r="C207" s="28"/>
      <c r="D207" s="27"/>
      <c r="E207" s="10"/>
      <c r="F207" s="30"/>
      <c r="G207" s="124">
        <f>IF(4*F207*1=0,0,ROUND(4*F207*1,1))</f>
        <v>0</v>
      </c>
    </row>
    <row r="208" spans="1:7" ht="19.5">
      <c r="A208" s="84">
        <v>2</v>
      </c>
      <c r="B208" s="14"/>
      <c r="C208" s="14"/>
      <c r="D208" s="52"/>
      <c r="E208" s="24"/>
      <c r="F208" s="26"/>
      <c r="G208" s="66">
        <f>IF(4*F208*1=0,0,ROUND(4*F208*1,1))</f>
        <v>0</v>
      </c>
    </row>
    <row r="209" spans="1:7" s="28" customFormat="1" ht="19.5">
      <c r="A209" s="28" t="s">
        <v>264</v>
      </c>
      <c r="D209" s="27"/>
      <c r="E209" s="27"/>
      <c r="F209" s="27"/>
      <c r="G209" s="27"/>
    </row>
    <row r="210" spans="1:7" s="28" customFormat="1" ht="19.5">
      <c r="A210" s="28" t="s">
        <v>139</v>
      </c>
      <c r="D210" s="27"/>
      <c r="E210" s="27"/>
      <c r="F210" s="27"/>
      <c r="G210" s="27"/>
    </row>
    <row r="211" spans="1:7" ht="19.5">
      <c r="A211" s="235" t="s">
        <v>179</v>
      </c>
      <c r="B211" s="236"/>
      <c r="C211" s="236"/>
      <c r="D211" s="236"/>
      <c r="E211" s="105"/>
      <c r="F211" s="104" t="s">
        <v>8</v>
      </c>
      <c r="G211" s="104" t="s">
        <v>9</v>
      </c>
    </row>
    <row r="212" spans="1:7" ht="19.5">
      <c r="A212" s="32">
        <v>1</v>
      </c>
      <c r="B212" s="28"/>
      <c r="C212" s="28"/>
      <c r="D212" s="27"/>
      <c r="E212" s="10"/>
      <c r="F212" s="30"/>
      <c r="G212" s="124">
        <f>IF(5*F212*1=0,0,ROUND(5*F212*1,1))</f>
        <v>0</v>
      </c>
    </row>
    <row r="213" spans="1:7" ht="19.5">
      <c r="A213" s="84">
        <v>2</v>
      </c>
      <c r="B213" s="14"/>
      <c r="C213" s="14"/>
      <c r="D213" s="52"/>
      <c r="E213" s="24"/>
      <c r="F213" s="26"/>
      <c r="G213" s="66">
        <f>IF(5*F213*1=0,0,ROUND(5*F213*1,1))</f>
        <v>0</v>
      </c>
    </row>
    <row r="214" spans="1:7" s="28" customFormat="1" ht="19.5">
      <c r="A214" s="28" t="s">
        <v>265</v>
      </c>
      <c r="D214" s="27"/>
      <c r="E214" s="27"/>
      <c r="F214" s="27"/>
      <c r="G214" s="27"/>
    </row>
    <row r="215" spans="1:7" s="28" customFormat="1" ht="19.5">
      <c r="A215" s="28" t="s">
        <v>138</v>
      </c>
      <c r="D215" s="27"/>
      <c r="E215" s="27"/>
      <c r="F215" s="27"/>
      <c r="G215" s="27"/>
    </row>
    <row r="216" spans="1:7" ht="19.5">
      <c r="A216" s="235" t="s">
        <v>179</v>
      </c>
      <c r="B216" s="236"/>
      <c r="C216" s="236"/>
      <c r="D216" s="236"/>
      <c r="E216" s="105"/>
      <c r="F216" s="104" t="s">
        <v>8</v>
      </c>
      <c r="G216" s="104" t="s">
        <v>9</v>
      </c>
    </row>
    <row r="217" spans="1:7" ht="19.5">
      <c r="A217" s="32">
        <v>1</v>
      </c>
      <c r="B217" s="28"/>
      <c r="C217" s="28"/>
      <c r="D217" s="27"/>
      <c r="E217" s="10"/>
      <c r="F217" s="30"/>
      <c r="G217" s="124">
        <f>IF(4*F217*1=0,0,ROUND(4*F217*1,1))</f>
        <v>0</v>
      </c>
    </row>
    <row r="218" spans="1:7" ht="19.5">
      <c r="A218" s="84">
        <v>2</v>
      </c>
      <c r="B218" s="14"/>
      <c r="C218" s="14"/>
      <c r="D218" s="52"/>
      <c r="E218" s="24"/>
      <c r="F218" s="26"/>
      <c r="G218" s="66">
        <f>IF(4*F218*1=0,0,ROUND(4*F218*1,1))</f>
        <v>0</v>
      </c>
    </row>
    <row r="219" spans="1:7" s="28" customFormat="1" ht="19.5">
      <c r="A219" s="28" t="s">
        <v>266</v>
      </c>
      <c r="D219" s="27"/>
      <c r="E219" s="27"/>
      <c r="F219" s="27"/>
      <c r="G219" s="27"/>
    </row>
    <row r="220" spans="1:7" s="28" customFormat="1" ht="19.5">
      <c r="A220" s="28" t="s">
        <v>139</v>
      </c>
      <c r="D220" s="27"/>
      <c r="E220" s="27"/>
      <c r="F220" s="27"/>
      <c r="G220" s="27"/>
    </row>
    <row r="221" spans="1:7" ht="19.5">
      <c r="A221" s="235" t="s">
        <v>179</v>
      </c>
      <c r="B221" s="236"/>
      <c r="C221" s="236"/>
      <c r="D221" s="236"/>
      <c r="E221" s="105"/>
      <c r="F221" s="104" t="s">
        <v>8</v>
      </c>
      <c r="G221" s="104" t="s">
        <v>9</v>
      </c>
    </row>
    <row r="222" spans="1:7" ht="19.5">
      <c r="A222" s="32">
        <v>1</v>
      </c>
      <c r="B222" s="28"/>
      <c r="C222" s="28"/>
      <c r="D222" s="27"/>
      <c r="E222" s="10"/>
      <c r="F222" s="30"/>
      <c r="G222" s="124">
        <f>IF(5*F222*1=0,0,ROUND(5*F222*1,1))</f>
        <v>0</v>
      </c>
    </row>
    <row r="223" spans="1:7" ht="19.5">
      <c r="A223" s="84">
        <v>2</v>
      </c>
      <c r="B223" s="14"/>
      <c r="C223" s="14"/>
      <c r="D223" s="52"/>
      <c r="E223" s="24"/>
      <c r="F223" s="26"/>
      <c r="G223" s="66">
        <f>IF(5*F223*1=0,0,ROUND(5*F223*1,1))</f>
        <v>0</v>
      </c>
    </row>
    <row r="224" spans="1:7" ht="20.25">
      <c r="A224" s="240" t="s">
        <v>269</v>
      </c>
      <c r="B224" s="241"/>
      <c r="C224" s="241"/>
      <c r="D224" s="241"/>
      <c r="E224" s="241"/>
      <c r="F224" s="242"/>
      <c r="G224" s="87">
        <f>IF(ISERROR(G12+G21+G30+G39+G44+G45+G49+G50+G54+G55+G59+G60+G64+G65+G69+G70+G74+G75+G81+G82+G86+G87+G91+G92+G96+G97+G101+G102+G106+G107+G111+G112+G120+G121+G125+G126+G130+G131+G135+G136+G140+G141+G145+G146+G150+G151+G157+G158+G162+G163+G167+G168+G172+G173+G177+G178+G183+G184+G189+G190+G196+G197+G202+G203+G207+G208+G212+G213+G217+G218+G222+G223),0,G12+G21+G30+G39+G44+G45+G49+G50+G54+G55+G59+G60+G64+G65+G69+G70+G74+G75+G81+G82+G86+G87+G91+G92+G96+G97+G101+G102+G106+G107+G111+G112+G120+G121+G125+G126+G130+G131+G135+G136+G140+G141+G145+G146+G150+G151+G157+G158+G162+G163+G167+G168+G172+G173+G177+G178++G183+G184+G189+G190+G196+G197+G202+G203+G207+G208+G212+G213+G217+G218+G222+G223)</f>
        <v>0</v>
      </c>
    </row>
  </sheetData>
  <sheetProtection/>
  <mergeCells count="44">
    <mergeCell ref="A216:D216"/>
    <mergeCell ref="A221:D221"/>
    <mergeCell ref="A30:F30"/>
    <mergeCell ref="A43:D43"/>
    <mergeCell ref="A48:D48"/>
    <mergeCell ref="A53:D53"/>
    <mergeCell ref="A206:D206"/>
    <mergeCell ref="A211:D211"/>
    <mergeCell ref="A58:D58"/>
    <mergeCell ref="A144:D144"/>
    <mergeCell ref="A6:B6"/>
    <mergeCell ref="A12:F12"/>
    <mergeCell ref="A15:B15"/>
    <mergeCell ref="A21:F21"/>
    <mergeCell ref="A134:D134"/>
    <mergeCell ref="A110:D110"/>
    <mergeCell ref="A24:B24"/>
    <mergeCell ref="A124:D124"/>
    <mergeCell ref="A119:D119"/>
    <mergeCell ref="A100:D100"/>
    <mergeCell ref="A224:F224"/>
    <mergeCell ref="A68:D68"/>
    <mergeCell ref="A73:D73"/>
    <mergeCell ref="A80:D80"/>
    <mergeCell ref="A85:D85"/>
    <mergeCell ref="A149:D149"/>
    <mergeCell ref="A139:D139"/>
    <mergeCell ref="A171:D171"/>
    <mergeCell ref="A195:D195"/>
    <mergeCell ref="A201:D201"/>
    <mergeCell ref="A34:B34"/>
    <mergeCell ref="A39:F39"/>
    <mergeCell ref="C34:D34"/>
    <mergeCell ref="A129:D129"/>
    <mergeCell ref="A90:D90"/>
    <mergeCell ref="A95:D95"/>
    <mergeCell ref="A63:D63"/>
    <mergeCell ref="A105:D105"/>
    <mergeCell ref="A156:D156"/>
    <mergeCell ref="A161:D161"/>
    <mergeCell ref="A188:D188"/>
    <mergeCell ref="A182:D182"/>
    <mergeCell ref="A176:D176"/>
    <mergeCell ref="A166:D166"/>
  </mergeCells>
  <printOptions/>
  <pageMargins left="0.5118110236220472" right="0.5118110236220472" top="0.7874015748031497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0"/>
  </sheetPr>
  <dimension ref="A1:G217"/>
  <sheetViews>
    <sheetView view="pageBreakPreview" zoomScale="120" zoomScaleNormal="75" zoomScaleSheetLayoutView="120" zoomScalePageLayoutView="0" workbookViewId="0" topLeftCell="A212">
      <selection activeCell="J218" sqref="J218"/>
    </sheetView>
  </sheetViews>
  <sheetFormatPr defaultColWidth="9.140625" defaultRowHeight="21.75"/>
  <cols>
    <col min="1" max="1" width="42.57421875" style="1" customWidth="1"/>
    <col min="2" max="2" width="7.8515625" style="1" customWidth="1"/>
    <col min="3" max="3" width="11.421875" style="1" customWidth="1"/>
    <col min="4" max="4" width="9.421875" style="1" customWidth="1"/>
    <col min="5" max="5" width="9.8515625" style="1" customWidth="1"/>
    <col min="6" max="6" width="10.28125" style="1" customWidth="1"/>
    <col min="7" max="7" width="9.7109375" style="1" customWidth="1"/>
    <col min="8" max="16384" width="9.140625" style="1" customWidth="1"/>
  </cols>
  <sheetData>
    <row r="1" ht="20.25">
      <c r="A1" s="3" t="s">
        <v>312</v>
      </c>
    </row>
    <row r="2" spans="1:7" ht="19.5">
      <c r="A2" s="132" t="s">
        <v>281</v>
      </c>
      <c r="B2" s="133"/>
      <c r="C2" s="133"/>
      <c r="D2" s="133"/>
      <c r="E2" s="130" t="s">
        <v>17</v>
      </c>
      <c r="F2" s="130" t="s">
        <v>256</v>
      </c>
      <c r="G2" s="130" t="s">
        <v>9</v>
      </c>
    </row>
    <row r="3" spans="1:7" ht="19.5">
      <c r="A3" s="135" t="s">
        <v>283</v>
      </c>
      <c r="B3" s="136"/>
      <c r="C3" s="136"/>
      <c r="D3" s="136"/>
      <c r="E3" s="139"/>
      <c r="F3" s="139"/>
      <c r="G3" s="139"/>
    </row>
    <row r="4" spans="1:7" ht="19.5">
      <c r="A4" s="22" t="s">
        <v>143</v>
      </c>
      <c r="B4" s="29"/>
      <c r="C4" s="29"/>
      <c r="D4" s="29"/>
      <c r="E4" s="8">
        <v>1</v>
      </c>
      <c r="F4" s="13"/>
      <c r="G4" s="67">
        <f>E4*F4</f>
        <v>0</v>
      </c>
    </row>
    <row r="5" spans="1:7" ht="19.5">
      <c r="A5" s="19" t="s">
        <v>284</v>
      </c>
      <c r="B5" s="28"/>
      <c r="C5" s="28"/>
      <c r="D5" s="28"/>
      <c r="E5" s="30">
        <v>0.5</v>
      </c>
      <c r="F5" s="37"/>
      <c r="G5" s="36">
        <f>E5*F5</f>
        <v>0</v>
      </c>
    </row>
    <row r="6" spans="1:7" ht="19.5">
      <c r="A6" s="198" t="s">
        <v>10</v>
      </c>
      <c r="B6" s="202"/>
      <c r="C6" s="202"/>
      <c r="D6" s="202"/>
      <c r="E6" s="199"/>
      <c r="F6" s="4"/>
      <c r="G6" s="68">
        <f>IF(SUM(G4:G5)=0,0,ROUND(SUM(G4:G5),1))</f>
        <v>0</v>
      </c>
    </row>
    <row r="7" spans="1:7" ht="19.5">
      <c r="A7" s="50"/>
      <c r="B7" s="50"/>
      <c r="C7" s="50"/>
      <c r="D7" s="50"/>
      <c r="E7" s="50"/>
      <c r="F7" s="50"/>
      <c r="G7" s="50"/>
    </row>
    <row r="8" spans="1:7" ht="19.5">
      <c r="A8" s="132" t="s">
        <v>282</v>
      </c>
      <c r="B8" s="133"/>
      <c r="C8" s="133"/>
      <c r="D8" s="140"/>
      <c r="E8" s="130" t="s">
        <v>17</v>
      </c>
      <c r="F8" s="130" t="s">
        <v>20</v>
      </c>
      <c r="G8" s="130" t="s">
        <v>9</v>
      </c>
    </row>
    <row r="9" spans="1:7" ht="19.5">
      <c r="A9" s="141" t="s">
        <v>180</v>
      </c>
      <c r="B9" s="136"/>
      <c r="C9" s="136"/>
      <c r="D9" s="136"/>
      <c r="E9" s="139"/>
      <c r="F9" s="139"/>
      <c r="G9" s="139"/>
    </row>
    <row r="10" spans="1:7" ht="19.5">
      <c r="A10" s="142" t="s">
        <v>181</v>
      </c>
      <c r="B10" s="42"/>
      <c r="C10" s="42"/>
      <c r="D10" s="42"/>
      <c r="E10" s="8">
        <v>3</v>
      </c>
      <c r="F10" s="30"/>
      <c r="G10" s="36">
        <f aca="true" t="shared" si="0" ref="G10:G15">E10*F10</f>
        <v>0</v>
      </c>
    </row>
    <row r="11" spans="1:7" ht="19.5">
      <c r="A11" s="143" t="s">
        <v>267</v>
      </c>
      <c r="B11" s="42"/>
      <c r="C11" s="42"/>
      <c r="D11" s="42"/>
      <c r="E11" s="30">
        <v>3</v>
      </c>
      <c r="F11" s="30"/>
      <c r="G11" s="36">
        <f t="shared" si="0"/>
        <v>0</v>
      </c>
    </row>
    <row r="12" spans="1:7" ht="19.5">
      <c r="A12" s="143" t="s">
        <v>182</v>
      </c>
      <c r="B12" s="42"/>
      <c r="C12" s="42"/>
      <c r="D12" s="42"/>
      <c r="E12" s="30">
        <v>2</v>
      </c>
      <c r="F12" s="30"/>
      <c r="G12" s="36">
        <f t="shared" si="0"/>
        <v>0</v>
      </c>
    </row>
    <row r="13" spans="1:7" ht="19.5">
      <c r="A13" s="143" t="s">
        <v>183</v>
      </c>
      <c r="B13" s="42"/>
      <c r="C13" s="42"/>
      <c r="D13" s="42"/>
      <c r="E13" s="30">
        <v>2</v>
      </c>
      <c r="F13" s="30"/>
      <c r="G13" s="36">
        <f t="shared" si="0"/>
        <v>0</v>
      </c>
    </row>
    <row r="14" spans="1:7" ht="19.5">
      <c r="A14" s="143" t="s">
        <v>184</v>
      </c>
      <c r="B14" s="42"/>
      <c r="C14" s="42"/>
      <c r="D14" s="42"/>
      <c r="E14" s="30">
        <v>1</v>
      </c>
      <c r="F14" s="30"/>
      <c r="G14" s="36">
        <f t="shared" si="0"/>
        <v>0</v>
      </c>
    </row>
    <row r="15" spans="1:7" ht="19.5">
      <c r="A15" s="119" t="s">
        <v>185</v>
      </c>
      <c r="B15" s="45"/>
      <c r="C15" s="45"/>
      <c r="D15" s="45"/>
      <c r="E15" s="26">
        <v>1</v>
      </c>
      <c r="F15" s="30"/>
      <c r="G15" s="36">
        <f t="shared" si="0"/>
        <v>0</v>
      </c>
    </row>
    <row r="16" spans="1:7" ht="19.5">
      <c r="A16" s="198" t="s">
        <v>10</v>
      </c>
      <c r="B16" s="202"/>
      <c r="C16" s="202"/>
      <c r="D16" s="202"/>
      <c r="E16" s="199"/>
      <c r="F16" s="4"/>
      <c r="G16" s="68">
        <f>IF(SUM(G10:G15)=0,0,IF(SUM(G10:G15)&gt;=3,3,ROUND(SUM(G10:G15),1)))</f>
        <v>0</v>
      </c>
    </row>
    <row r="17" spans="1:7" ht="19.5">
      <c r="A17" s="27"/>
      <c r="B17" s="27"/>
      <c r="C17" s="27"/>
      <c r="D17" s="27"/>
      <c r="E17" s="27"/>
      <c r="F17" s="27"/>
      <c r="G17" s="28"/>
    </row>
    <row r="18" ht="20.25">
      <c r="A18" s="3" t="s">
        <v>186</v>
      </c>
    </row>
    <row r="19" spans="1:7" ht="19.5">
      <c r="A19" s="106" t="s">
        <v>216</v>
      </c>
      <c r="B19" s="107"/>
      <c r="C19" s="107"/>
      <c r="D19" s="107"/>
      <c r="E19" s="109" t="s">
        <v>17</v>
      </c>
      <c r="F19" s="109" t="s">
        <v>19</v>
      </c>
      <c r="G19" s="109" t="s">
        <v>9</v>
      </c>
    </row>
    <row r="20" spans="1:7" ht="19.5">
      <c r="A20" s="22" t="s">
        <v>11</v>
      </c>
      <c r="D20" s="1" t="s">
        <v>21</v>
      </c>
      <c r="E20" s="8">
        <v>0.5</v>
      </c>
      <c r="F20" s="17"/>
      <c r="G20" s="67">
        <f aca="true" t="shared" si="1" ref="G20:G25">E20*F20</f>
        <v>0</v>
      </c>
    </row>
    <row r="21" spans="1:7" ht="19.5">
      <c r="A21" s="19" t="s">
        <v>11</v>
      </c>
      <c r="D21" s="1" t="s">
        <v>21</v>
      </c>
      <c r="E21" s="30">
        <v>0.5</v>
      </c>
      <c r="F21" s="18"/>
      <c r="G21" s="36">
        <f t="shared" si="1"/>
        <v>0</v>
      </c>
    </row>
    <row r="22" spans="1:7" ht="19.5">
      <c r="A22" s="19" t="s">
        <v>11</v>
      </c>
      <c r="D22" s="1" t="s">
        <v>21</v>
      </c>
      <c r="E22" s="30">
        <v>0.5</v>
      </c>
      <c r="F22" s="18"/>
      <c r="G22" s="36">
        <f t="shared" si="1"/>
        <v>0</v>
      </c>
    </row>
    <row r="23" spans="1:7" ht="19.5">
      <c r="A23" s="19" t="s">
        <v>11</v>
      </c>
      <c r="D23" s="1" t="s">
        <v>21</v>
      </c>
      <c r="E23" s="30">
        <v>0.5</v>
      </c>
      <c r="F23" s="18"/>
      <c r="G23" s="36">
        <f t="shared" si="1"/>
        <v>0</v>
      </c>
    </row>
    <row r="24" spans="1:7" ht="19.5">
      <c r="A24" s="19" t="s">
        <v>11</v>
      </c>
      <c r="D24" s="1" t="s">
        <v>21</v>
      </c>
      <c r="E24" s="30">
        <v>0.5</v>
      </c>
      <c r="F24" s="18"/>
      <c r="G24" s="36">
        <f t="shared" si="1"/>
        <v>0</v>
      </c>
    </row>
    <row r="25" spans="1:7" ht="19.5">
      <c r="A25" s="19" t="s">
        <v>11</v>
      </c>
      <c r="D25" s="1" t="s">
        <v>21</v>
      </c>
      <c r="E25" s="26">
        <v>0.5</v>
      </c>
      <c r="F25" s="18"/>
      <c r="G25" s="72">
        <f t="shared" si="1"/>
        <v>0</v>
      </c>
    </row>
    <row r="26" spans="1:7" ht="19.5">
      <c r="A26" s="198" t="s">
        <v>10</v>
      </c>
      <c r="B26" s="202"/>
      <c r="C26" s="202"/>
      <c r="D26" s="202"/>
      <c r="E26" s="202"/>
      <c r="F26" s="7"/>
      <c r="G26" s="68">
        <f>IF(SUM(G20:G25)=0,0,IF(SUM(G20:G25)&gt;=1.5,1.5,ROUND(SUM(G20:G25),1)))</f>
        <v>0</v>
      </c>
    </row>
    <row r="27" spans="1:7" ht="19.5">
      <c r="A27" s="51"/>
      <c r="B27" s="51"/>
      <c r="C27" s="51"/>
      <c r="D27" s="51"/>
      <c r="E27" s="51"/>
      <c r="F27" s="51"/>
      <c r="G27" s="47"/>
    </row>
    <row r="28" spans="1:7" ht="19.5">
      <c r="A28" s="106" t="s">
        <v>217</v>
      </c>
      <c r="B28" s="107"/>
      <c r="C28" s="107"/>
      <c r="D28" s="107"/>
      <c r="E28" s="110"/>
      <c r="F28" s="109" t="s">
        <v>24</v>
      </c>
      <c r="G28" s="109" t="s">
        <v>9</v>
      </c>
    </row>
    <row r="29" spans="1:7" ht="19.5">
      <c r="A29" s="22" t="s">
        <v>22</v>
      </c>
      <c r="B29" s="29" t="s">
        <v>23</v>
      </c>
      <c r="C29" s="29"/>
      <c r="D29" s="29"/>
      <c r="E29" s="10"/>
      <c r="F29" s="8"/>
      <c r="G29" s="67">
        <f>F29</f>
        <v>0</v>
      </c>
    </row>
    <row r="30" spans="1:7" ht="19.5">
      <c r="A30" s="19" t="s">
        <v>22</v>
      </c>
      <c r="B30" s="28" t="s">
        <v>23</v>
      </c>
      <c r="C30" s="28"/>
      <c r="D30" s="28"/>
      <c r="E30" s="38"/>
      <c r="F30" s="30"/>
      <c r="G30" s="36">
        <f>F30</f>
        <v>0</v>
      </c>
    </row>
    <row r="31" spans="1:7" ht="19.5">
      <c r="A31" s="11" t="s">
        <v>22</v>
      </c>
      <c r="B31" s="14" t="s">
        <v>23</v>
      </c>
      <c r="C31" s="14"/>
      <c r="D31" s="14"/>
      <c r="E31" s="24"/>
      <c r="F31" s="26"/>
      <c r="G31" s="36">
        <f>F31</f>
        <v>0</v>
      </c>
    </row>
    <row r="32" spans="1:7" ht="19.5">
      <c r="A32" s="198" t="s">
        <v>10</v>
      </c>
      <c r="B32" s="202"/>
      <c r="C32" s="202"/>
      <c r="D32" s="202"/>
      <c r="E32" s="199"/>
      <c r="F32" s="4"/>
      <c r="G32" s="68">
        <f>IF(SUM(G29:G31)=0,0,IF(SUM(G29:G31)&gt;=4,4,ROUND(SUM(G29:G31),1)))</f>
        <v>0</v>
      </c>
    </row>
    <row r="33" spans="1:7" ht="19.5">
      <c r="A33" s="55"/>
      <c r="B33" s="55"/>
      <c r="C33" s="55"/>
      <c r="D33" s="55"/>
      <c r="E33" s="55"/>
      <c r="F33" s="55"/>
      <c r="G33" s="48"/>
    </row>
    <row r="34" spans="1:7" ht="19.5">
      <c r="A34" s="55"/>
      <c r="B34" s="55"/>
      <c r="C34" s="55"/>
      <c r="D34" s="55"/>
      <c r="E34" s="55"/>
      <c r="F34" s="55"/>
      <c r="G34" s="48"/>
    </row>
    <row r="35" spans="1:7" ht="19.5">
      <c r="A35" s="55"/>
      <c r="B35" s="55"/>
      <c r="C35" s="55"/>
      <c r="D35" s="55"/>
      <c r="E35" s="55"/>
      <c r="F35" s="55"/>
      <c r="G35" s="48"/>
    </row>
    <row r="36" spans="1:7" ht="19.5">
      <c r="A36" s="55"/>
      <c r="B36" s="55"/>
      <c r="C36" s="55"/>
      <c r="D36" s="55"/>
      <c r="E36" s="55"/>
      <c r="F36" s="55"/>
      <c r="G36" s="48"/>
    </row>
    <row r="37" spans="1:7" ht="19.5">
      <c r="A37" s="55"/>
      <c r="B37" s="55"/>
      <c r="C37" s="55"/>
      <c r="D37" s="55"/>
      <c r="E37" s="55"/>
      <c r="F37" s="55"/>
      <c r="G37" s="48"/>
    </row>
    <row r="38" spans="1:7" ht="19.5">
      <c r="A38" s="55"/>
      <c r="B38" s="55"/>
      <c r="C38" s="55"/>
      <c r="D38" s="55"/>
      <c r="E38" s="55"/>
      <c r="F38" s="55"/>
      <c r="G38" s="48"/>
    </row>
    <row r="39" spans="1:7" ht="19.5">
      <c r="A39" s="106" t="s">
        <v>218</v>
      </c>
      <c r="B39" s="107"/>
      <c r="C39" s="107"/>
      <c r="D39" s="107"/>
      <c r="E39" s="108"/>
      <c r="F39" s="109" t="s">
        <v>19</v>
      </c>
      <c r="G39" s="109" t="s">
        <v>9</v>
      </c>
    </row>
    <row r="40" spans="1:7" ht="19.5">
      <c r="A40" s="73" t="s">
        <v>188</v>
      </c>
      <c r="B40" s="74"/>
      <c r="C40" s="74"/>
      <c r="D40" s="74"/>
      <c r="E40" s="75"/>
      <c r="F40" s="8"/>
      <c r="G40" s="59"/>
    </row>
    <row r="41" spans="1:7" ht="19.5">
      <c r="A41" s="77" t="s">
        <v>189</v>
      </c>
      <c r="B41" s="78"/>
      <c r="C41" s="78"/>
      <c r="D41" s="78"/>
      <c r="E41" s="79"/>
      <c r="F41" s="30"/>
      <c r="G41" s="59"/>
    </row>
    <row r="42" spans="1:7" ht="19.5">
      <c r="A42" s="19" t="s">
        <v>101</v>
      </c>
      <c r="D42" s="28"/>
      <c r="E42" s="38"/>
      <c r="F42" s="30"/>
      <c r="G42" s="69">
        <f>2.5*F42</f>
        <v>0</v>
      </c>
    </row>
    <row r="43" spans="1:7" ht="19.5">
      <c r="A43" s="19" t="s">
        <v>102</v>
      </c>
      <c r="D43" s="28"/>
      <c r="E43" s="38"/>
      <c r="F43" s="30"/>
      <c r="G43" s="69">
        <f>2.5*F43</f>
        <v>0</v>
      </c>
    </row>
    <row r="44" spans="1:7" ht="19.5">
      <c r="A44" s="19" t="s">
        <v>103</v>
      </c>
      <c r="B44" s="14"/>
      <c r="C44" s="14"/>
      <c r="D44" s="14"/>
      <c r="E44" s="24"/>
      <c r="F44" s="26"/>
      <c r="G44" s="69">
        <f>2.5*F44</f>
        <v>0</v>
      </c>
    </row>
    <row r="45" spans="1:7" ht="19.5">
      <c r="A45" s="73" t="s">
        <v>187</v>
      </c>
      <c r="B45" s="74"/>
      <c r="C45" s="74"/>
      <c r="D45" s="74"/>
      <c r="E45" s="75"/>
      <c r="F45" s="8"/>
      <c r="G45" s="57"/>
    </row>
    <row r="46" spans="1:7" ht="19.5">
      <c r="A46" s="77" t="s">
        <v>145</v>
      </c>
      <c r="B46" s="78"/>
      <c r="C46" s="78"/>
      <c r="D46" s="78"/>
      <c r="E46" s="79"/>
      <c r="F46" s="30"/>
      <c r="G46" s="59"/>
    </row>
    <row r="47" spans="1:7" ht="19.5">
      <c r="A47" s="19" t="s">
        <v>101</v>
      </c>
      <c r="D47" s="28"/>
      <c r="E47" s="38"/>
      <c r="F47" s="30"/>
      <c r="G47" s="69">
        <f>2*F47</f>
        <v>0</v>
      </c>
    </row>
    <row r="48" spans="1:7" ht="19.5">
      <c r="A48" s="19" t="s">
        <v>102</v>
      </c>
      <c r="D48" s="28"/>
      <c r="E48" s="38"/>
      <c r="F48" s="30"/>
      <c r="G48" s="69">
        <f>2*F48</f>
        <v>0</v>
      </c>
    </row>
    <row r="49" spans="1:7" ht="19.5">
      <c r="A49" s="19" t="s">
        <v>103</v>
      </c>
      <c r="B49" s="14"/>
      <c r="C49" s="14"/>
      <c r="D49" s="14"/>
      <c r="E49" s="24"/>
      <c r="F49" s="26"/>
      <c r="G49" s="69">
        <f>2*F49</f>
        <v>0</v>
      </c>
    </row>
    <row r="50" spans="1:7" ht="19.5">
      <c r="A50" s="73" t="s">
        <v>190</v>
      </c>
      <c r="B50" s="74"/>
      <c r="C50" s="74"/>
      <c r="D50" s="74"/>
      <c r="E50" s="75"/>
      <c r="F50" s="8"/>
      <c r="G50" s="57"/>
    </row>
    <row r="51" spans="1:7" ht="19.5">
      <c r="A51" s="77" t="s">
        <v>144</v>
      </c>
      <c r="B51" s="78"/>
      <c r="C51" s="78"/>
      <c r="D51" s="78"/>
      <c r="E51" s="79"/>
      <c r="F51" s="30"/>
      <c r="G51" s="59"/>
    </row>
    <row r="52" spans="1:7" ht="19.5">
      <c r="A52" s="19" t="s">
        <v>101</v>
      </c>
      <c r="D52" s="28"/>
      <c r="E52" s="38"/>
      <c r="F52" s="30"/>
      <c r="G52" s="69">
        <f>1.5*F52</f>
        <v>0</v>
      </c>
    </row>
    <row r="53" spans="1:7" ht="19.5">
      <c r="A53" s="19" t="s">
        <v>102</v>
      </c>
      <c r="D53" s="28"/>
      <c r="E53" s="38"/>
      <c r="F53" s="30"/>
      <c r="G53" s="69">
        <f>1.5*F53</f>
        <v>0</v>
      </c>
    </row>
    <row r="54" spans="1:7" ht="19.5">
      <c r="A54" s="19" t="s">
        <v>103</v>
      </c>
      <c r="B54" s="14"/>
      <c r="C54" s="14"/>
      <c r="D54" s="14"/>
      <c r="E54" s="24"/>
      <c r="F54" s="26"/>
      <c r="G54" s="69">
        <f>1.5*F54</f>
        <v>0</v>
      </c>
    </row>
    <row r="55" spans="1:7" ht="19.5">
      <c r="A55" s="73" t="s">
        <v>226</v>
      </c>
      <c r="B55" s="74"/>
      <c r="C55" s="74"/>
      <c r="D55" s="74"/>
      <c r="E55" s="75"/>
      <c r="F55" s="8"/>
      <c r="G55" s="57"/>
    </row>
    <row r="56" spans="1:7" ht="19.5">
      <c r="A56" s="77" t="s">
        <v>104</v>
      </c>
      <c r="B56" s="78"/>
      <c r="C56" s="78"/>
      <c r="D56" s="78"/>
      <c r="E56" s="79"/>
      <c r="F56" s="30"/>
      <c r="G56" s="59"/>
    </row>
    <row r="57" spans="1:7" ht="19.5">
      <c r="A57" s="19" t="s">
        <v>101</v>
      </c>
      <c r="D57" s="28"/>
      <c r="E57" s="38"/>
      <c r="F57" s="30"/>
      <c r="G57" s="69">
        <f>1*F57</f>
        <v>0</v>
      </c>
    </row>
    <row r="58" spans="1:7" ht="19.5">
      <c r="A58" s="19" t="s">
        <v>102</v>
      </c>
      <c r="D58" s="28"/>
      <c r="E58" s="38"/>
      <c r="F58" s="30"/>
      <c r="G58" s="69">
        <f>1*F58</f>
        <v>0</v>
      </c>
    </row>
    <row r="59" spans="1:7" ht="19.5">
      <c r="A59" s="19" t="s">
        <v>103</v>
      </c>
      <c r="B59" s="14"/>
      <c r="C59" s="14"/>
      <c r="D59" s="14"/>
      <c r="E59" s="24"/>
      <c r="F59" s="26"/>
      <c r="G59" s="69">
        <f>1*F59</f>
        <v>0</v>
      </c>
    </row>
    <row r="60" spans="1:7" ht="19.5">
      <c r="A60" s="73" t="s">
        <v>146</v>
      </c>
      <c r="B60" s="74"/>
      <c r="C60" s="74"/>
      <c r="D60" s="74"/>
      <c r="E60" s="76"/>
      <c r="F60" s="76"/>
      <c r="G60" s="58"/>
    </row>
    <row r="61" spans="1:7" ht="19.5">
      <c r="A61" s="19" t="s">
        <v>105</v>
      </c>
      <c r="B61" s="28"/>
      <c r="C61" s="28"/>
      <c r="D61" s="28"/>
      <c r="E61" s="28"/>
      <c r="F61" s="28"/>
      <c r="G61" s="92"/>
    </row>
    <row r="62" spans="1:7" ht="19.5">
      <c r="A62" s="19" t="s">
        <v>11</v>
      </c>
      <c r="B62" s="28"/>
      <c r="C62" s="28"/>
      <c r="D62" s="28"/>
      <c r="E62" s="20"/>
      <c r="F62" s="30"/>
      <c r="G62" s="69">
        <f aca="true" t="shared" si="2" ref="G62:G71">F62*0.5</f>
        <v>0</v>
      </c>
    </row>
    <row r="63" spans="1:7" ht="19.5">
      <c r="A63" s="19" t="s">
        <v>11</v>
      </c>
      <c r="B63" s="28"/>
      <c r="C63" s="28"/>
      <c r="D63" s="28"/>
      <c r="E63" s="20"/>
      <c r="F63" s="30"/>
      <c r="G63" s="69">
        <f t="shared" si="2"/>
        <v>0</v>
      </c>
    </row>
    <row r="64" spans="1:7" ht="19.5">
      <c r="A64" s="19" t="s">
        <v>11</v>
      </c>
      <c r="B64" s="28"/>
      <c r="C64" s="28"/>
      <c r="D64" s="28"/>
      <c r="E64" s="20"/>
      <c r="F64" s="30"/>
      <c r="G64" s="69">
        <f t="shared" si="2"/>
        <v>0</v>
      </c>
    </row>
    <row r="65" spans="1:7" ht="19.5">
      <c r="A65" s="19" t="s">
        <v>11</v>
      </c>
      <c r="B65" s="28"/>
      <c r="C65" s="28"/>
      <c r="D65" s="28"/>
      <c r="E65" s="20"/>
      <c r="F65" s="30"/>
      <c r="G65" s="69">
        <f t="shared" si="2"/>
        <v>0</v>
      </c>
    </row>
    <row r="66" spans="1:7" ht="19.5">
      <c r="A66" s="19" t="s">
        <v>11</v>
      </c>
      <c r="B66" s="28"/>
      <c r="C66" s="28"/>
      <c r="D66" s="28"/>
      <c r="E66" s="20"/>
      <c r="F66" s="30"/>
      <c r="G66" s="69">
        <f t="shared" si="2"/>
        <v>0</v>
      </c>
    </row>
    <row r="67" spans="1:7" ht="19.5">
      <c r="A67" s="19" t="s">
        <v>11</v>
      </c>
      <c r="B67" s="28"/>
      <c r="C67" s="28"/>
      <c r="D67" s="28"/>
      <c r="E67" s="20"/>
      <c r="F67" s="30"/>
      <c r="G67" s="69">
        <f t="shared" si="2"/>
        <v>0</v>
      </c>
    </row>
    <row r="68" spans="1:7" ht="19.5">
      <c r="A68" s="19" t="s">
        <v>11</v>
      </c>
      <c r="B68" s="28"/>
      <c r="C68" s="28"/>
      <c r="D68" s="28"/>
      <c r="E68" s="20"/>
      <c r="F68" s="30"/>
      <c r="G68" s="69">
        <f t="shared" si="2"/>
        <v>0</v>
      </c>
    </row>
    <row r="69" spans="1:7" ht="19.5">
      <c r="A69" s="19" t="s">
        <v>11</v>
      </c>
      <c r="B69" s="28"/>
      <c r="C69" s="28"/>
      <c r="D69" s="28"/>
      <c r="E69" s="20"/>
      <c r="F69" s="30"/>
      <c r="G69" s="69">
        <f t="shared" si="2"/>
        <v>0</v>
      </c>
    </row>
    <row r="70" spans="1:7" ht="19.5">
      <c r="A70" s="19" t="s">
        <v>11</v>
      </c>
      <c r="B70" s="28"/>
      <c r="C70" s="28"/>
      <c r="D70" s="28"/>
      <c r="E70" s="20"/>
      <c r="F70" s="30"/>
      <c r="G70" s="69">
        <f t="shared" si="2"/>
        <v>0</v>
      </c>
    </row>
    <row r="71" spans="1:7" ht="19.5">
      <c r="A71" s="11" t="s">
        <v>11</v>
      </c>
      <c r="B71" s="14"/>
      <c r="C71" s="14"/>
      <c r="D71" s="14"/>
      <c r="E71" s="12"/>
      <c r="F71" s="26"/>
      <c r="G71" s="69">
        <f t="shared" si="2"/>
        <v>0</v>
      </c>
    </row>
    <row r="72" spans="1:7" ht="19.5">
      <c r="A72" s="248" t="s">
        <v>10</v>
      </c>
      <c r="B72" s="249"/>
      <c r="C72" s="249"/>
      <c r="D72" s="249"/>
      <c r="E72" s="249"/>
      <c r="F72" s="250"/>
      <c r="G72" s="71">
        <f>G42+G43+G44+G47+G48+G49+G52+G53+G54+G57+G58+G59+G62+G63+G64+G65+G66+G67+G68+G69+G70+G71</f>
        <v>0</v>
      </c>
    </row>
    <row r="73" spans="1:7" s="28" customFormat="1" ht="19.5">
      <c r="A73" s="150"/>
      <c r="B73" s="76"/>
      <c r="C73" s="76"/>
      <c r="D73" s="76"/>
      <c r="E73" s="76"/>
      <c r="F73" s="76"/>
      <c r="G73" s="154"/>
    </row>
    <row r="74" spans="1:7" s="28" customFormat="1" ht="19.5">
      <c r="A74" s="151"/>
      <c r="B74" s="93"/>
      <c r="C74" s="93"/>
      <c r="D74" s="93"/>
      <c r="E74" s="93"/>
      <c r="F74" s="93"/>
      <c r="G74" s="155"/>
    </row>
    <row r="75" spans="1:7" s="28" customFormat="1" ht="19.5">
      <c r="A75" s="151"/>
      <c r="B75" s="93"/>
      <c r="C75" s="93"/>
      <c r="D75" s="93"/>
      <c r="E75" s="93"/>
      <c r="F75" s="93"/>
      <c r="G75" s="155"/>
    </row>
    <row r="76" spans="1:7" s="28" customFormat="1" ht="19.5">
      <c r="A76" s="152"/>
      <c r="B76" s="153"/>
      <c r="C76" s="153"/>
      <c r="D76" s="153"/>
      <c r="E76" s="153"/>
      <c r="F76" s="153"/>
      <c r="G76" s="156"/>
    </row>
    <row r="77" spans="1:7" ht="19.5">
      <c r="A77" s="106" t="s">
        <v>219</v>
      </c>
      <c r="B77" s="107"/>
      <c r="C77" s="107"/>
      <c r="D77" s="107"/>
      <c r="E77" s="108"/>
      <c r="F77" s="111" t="s">
        <v>25</v>
      </c>
      <c r="G77" s="109" t="s">
        <v>9</v>
      </c>
    </row>
    <row r="78" spans="1:7" ht="19.5">
      <c r="A78" s="33" t="s">
        <v>147</v>
      </c>
      <c r="D78" s="28"/>
      <c r="E78" s="38"/>
      <c r="F78" s="30"/>
      <c r="G78" s="57"/>
    </row>
    <row r="79" spans="1:7" ht="19.5">
      <c r="A79" s="19" t="s">
        <v>11</v>
      </c>
      <c r="D79" s="28"/>
      <c r="E79" s="38"/>
      <c r="F79" s="30"/>
      <c r="G79" s="69">
        <f>F79*2</f>
        <v>0</v>
      </c>
    </row>
    <row r="80" spans="1:7" ht="19.5">
      <c r="A80" s="19" t="s">
        <v>11</v>
      </c>
      <c r="D80" s="28"/>
      <c r="E80" s="38"/>
      <c r="F80" s="30"/>
      <c r="G80" s="69">
        <f>F80*2</f>
        <v>0</v>
      </c>
    </row>
    <row r="81" spans="1:7" ht="19.5">
      <c r="A81" s="11" t="s">
        <v>11</v>
      </c>
      <c r="B81" s="14"/>
      <c r="C81" s="14"/>
      <c r="D81" s="14"/>
      <c r="E81" s="24"/>
      <c r="F81" s="26"/>
      <c r="G81" s="69">
        <f>F81*2</f>
        <v>0</v>
      </c>
    </row>
    <row r="82" spans="1:7" ht="19.5">
      <c r="A82" s="33" t="s">
        <v>148</v>
      </c>
      <c r="D82" s="28"/>
      <c r="E82" s="10"/>
      <c r="F82" s="30"/>
      <c r="G82" s="17"/>
    </row>
    <row r="83" spans="1:7" ht="19.5">
      <c r="A83" s="19" t="s">
        <v>11</v>
      </c>
      <c r="D83" s="28"/>
      <c r="E83" s="38"/>
      <c r="F83" s="30"/>
      <c r="G83" s="36">
        <f>F83*1</f>
        <v>0</v>
      </c>
    </row>
    <row r="84" spans="1:7" ht="19.5">
      <c r="A84" s="19" t="s">
        <v>11</v>
      </c>
      <c r="D84" s="28"/>
      <c r="E84" s="38"/>
      <c r="F84" s="30"/>
      <c r="G84" s="36">
        <f>F84*1</f>
        <v>0</v>
      </c>
    </row>
    <row r="85" spans="1:7" ht="19.5">
      <c r="A85" s="11" t="s">
        <v>11</v>
      </c>
      <c r="B85" s="14"/>
      <c r="C85" s="14"/>
      <c r="D85" s="14"/>
      <c r="E85" s="24"/>
      <c r="F85" s="26"/>
      <c r="G85" s="36">
        <f>F85*1</f>
        <v>0</v>
      </c>
    </row>
    <row r="86" spans="1:7" ht="19.5">
      <c r="A86" s="198" t="s">
        <v>10</v>
      </c>
      <c r="B86" s="202"/>
      <c r="C86" s="202"/>
      <c r="D86" s="202"/>
      <c r="E86" s="202"/>
      <c r="F86" s="199"/>
      <c r="G86" s="71">
        <f>G79+G80+G81+G83+G84+G85</f>
        <v>0</v>
      </c>
    </row>
    <row r="87" spans="1:7" ht="22.5" customHeight="1">
      <c r="A87" s="50"/>
      <c r="B87" s="50"/>
      <c r="C87" s="50"/>
      <c r="D87" s="50"/>
      <c r="E87" s="50"/>
      <c r="F87" s="50"/>
      <c r="G87" s="158"/>
    </row>
    <row r="88" spans="1:7" ht="19.5">
      <c r="A88" s="106" t="s">
        <v>220</v>
      </c>
      <c r="B88" s="107"/>
      <c r="C88" s="107"/>
      <c r="D88" s="107"/>
      <c r="E88" s="108"/>
      <c r="F88" s="111" t="s">
        <v>25</v>
      </c>
      <c r="G88" s="109" t="s">
        <v>9</v>
      </c>
    </row>
    <row r="89" spans="1:7" ht="19.5">
      <c r="A89" s="33" t="s">
        <v>64</v>
      </c>
      <c r="D89" s="28"/>
      <c r="E89" s="38"/>
      <c r="F89" s="30"/>
      <c r="G89" s="57"/>
    </row>
    <row r="90" spans="1:7" ht="19.5">
      <c r="A90" s="19" t="s">
        <v>11</v>
      </c>
      <c r="D90" s="28"/>
      <c r="E90" s="38"/>
      <c r="F90" s="30"/>
      <c r="G90" s="69">
        <f>F90*1</f>
        <v>0</v>
      </c>
    </row>
    <row r="91" spans="1:7" ht="19.5">
      <c r="A91" s="19" t="s">
        <v>11</v>
      </c>
      <c r="D91" s="28"/>
      <c r="E91" s="38"/>
      <c r="F91" s="30"/>
      <c r="G91" s="69">
        <f>F91*1</f>
        <v>0</v>
      </c>
    </row>
    <row r="92" spans="1:7" ht="19.5">
      <c r="A92" s="11" t="s">
        <v>11</v>
      </c>
      <c r="B92" s="14"/>
      <c r="C92" s="14"/>
      <c r="D92" s="14"/>
      <c r="E92" s="24"/>
      <c r="F92" s="26"/>
      <c r="G92" s="69">
        <f>F92*1</f>
        <v>0</v>
      </c>
    </row>
    <row r="93" spans="1:7" ht="19.5">
      <c r="A93" s="33" t="s">
        <v>65</v>
      </c>
      <c r="D93" s="28"/>
      <c r="E93" s="10"/>
      <c r="F93" s="30"/>
      <c r="G93" s="17"/>
    </row>
    <row r="94" spans="1:7" ht="19.5">
      <c r="A94" s="19" t="s">
        <v>11</v>
      </c>
      <c r="D94" s="28"/>
      <c r="E94" s="38"/>
      <c r="F94" s="30"/>
      <c r="G94" s="36">
        <f>F94*0.5</f>
        <v>0</v>
      </c>
    </row>
    <row r="95" spans="1:7" ht="19.5">
      <c r="A95" s="19" t="s">
        <v>11</v>
      </c>
      <c r="D95" s="28"/>
      <c r="E95" s="38"/>
      <c r="F95" s="30"/>
      <c r="G95" s="36">
        <f>F95*0.5</f>
        <v>0</v>
      </c>
    </row>
    <row r="96" spans="1:7" ht="19.5">
      <c r="A96" s="11" t="s">
        <v>11</v>
      </c>
      <c r="B96" s="14"/>
      <c r="C96" s="14"/>
      <c r="D96" s="14"/>
      <c r="E96" s="24"/>
      <c r="F96" s="26"/>
      <c r="G96" s="36">
        <f>F96*0.5</f>
        <v>0</v>
      </c>
    </row>
    <row r="97" spans="1:7" ht="19.5">
      <c r="A97" s="198" t="s">
        <v>10</v>
      </c>
      <c r="B97" s="202"/>
      <c r="C97" s="202"/>
      <c r="D97" s="202"/>
      <c r="E97" s="202"/>
      <c r="F97" s="199"/>
      <c r="G97" s="71">
        <f>G90+G91+G92+G94+G95+G96</f>
        <v>0</v>
      </c>
    </row>
    <row r="98" spans="1:7" s="28" customFormat="1" ht="21.75" customHeight="1">
      <c r="A98" s="53"/>
      <c r="B98" s="53"/>
      <c r="C98" s="53"/>
      <c r="D98" s="53"/>
      <c r="E98" s="53"/>
      <c r="F98" s="53"/>
      <c r="G98" s="29"/>
    </row>
    <row r="99" spans="1:7" ht="19.5">
      <c r="A99" s="106" t="s">
        <v>221</v>
      </c>
      <c r="B99" s="107"/>
      <c r="C99" s="107"/>
      <c r="D99" s="107"/>
      <c r="E99" s="108"/>
      <c r="F99" s="111" t="s">
        <v>19</v>
      </c>
      <c r="G99" s="109" t="s">
        <v>9</v>
      </c>
    </row>
    <row r="100" spans="1:7" ht="19.5">
      <c r="A100" s="19" t="s">
        <v>149</v>
      </c>
      <c r="D100" s="28"/>
      <c r="E100" s="38"/>
      <c r="F100" s="30"/>
      <c r="G100" s="57"/>
    </row>
    <row r="101" spans="1:7" ht="19.5">
      <c r="A101" s="19" t="s">
        <v>11</v>
      </c>
      <c r="D101" s="28"/>
      <c r="E101" s="38"/>
      <c r="F101" s="30"/>
      <c r="G101" s="69">
        <f>F101*0.5</f>
        <v>0</v>
      </c>
    </row>
    <row r="102" spans="1:7" ht="19.5">
      <c r="A102" s="19" t="s">
        <v>11</v>
      </c>
      <c r="D102" s="28"/>
      <c r="E102" s="38"/>
      <c r="F102" s="30"/>
      <c r="G102" s="69">
        <f>F102*0.5</f>
        <v>0</v>
      </c>
    </row>
    <row r="103" spans="1:7" ht="19.5">
      <c r="A103" s="11" t="s">
        <v>11</v>
      </c>
      <c r="B103" s="14"/>
      <c r="C103" s="14"/>
      <c r="D103" s="14"/>
      <c r="E103" s="24"/>
      <c r="F103" s="26"/>
      <c r="G103" s="69">
        <f>F103*0.5</f>
        <v>0</v>
      </c>
    </row>
    <row r="104" spans="1:7" ht="19.5">
      <c r="A104" s="198" t="s">
        <v>10</v>
      </c>
      <c r="B104" s="202"/>
      <c r="C104" s="202"/>
      <c r="D104" s="202"/>
      <c r="E104" s="202"/>
      <c r="F104" s="199"/>
      <c r="G104" s="68">
        <f>G101+G102+G103</f>
        <v>0</v>
      </c>
    </row>
    <row r="105" spans="1:6" s="28" customFormat="1" ht="19.5">
      <c r="A105" s="27"/>
      <c r="B105" s="27"/>
      <c r="C105" s="27"/>
      <c r="D105" s="27"/>
      <c r="E105" s="27"/>
      <c r="F105" s="27"/>
    </row>
    <row r="106" spans="1:7" ht="19.5">
      <c r="A106" s="106" t="s">
        <v>285</v>
      </c>
      <c r="B106" s="107"/>
      <c r="C106" s="107"/>
      <c r="D106" s="107"/>
      <c r="E106" s="108"/>
      <c r="F106" s="111" t="s">
        <v>20</v>
      </c>
      <c r="G106" s="109" t="s">
        <v>9</v>
      </c>
    </row>
    <row r="107" spans="1:7" ht="19.5">
      <c r="A107" s="19" t="s">
        <v>268</v>
      </c>
      <c r="D107" s="28"/>
      <c r="E107" s="38"/>
      <c r="F107" s="30"/>
      <c r="G107" s="57"/>
    </row>
    <row r="108" spans="1:7" ht="19.5">
      <c r="A108" s="19" t="s">
        <v>11</v>
      </c>
      <c r="D108" s="28"/>
      <c r="E108" s="38"/>
      <c r="F108" s="30"/>
      <c r="G108" s="69">
        <f>F108*0.5</f>
        <v>0</v>
      </c>
    </row>
    <row r="109" spans="1:7" ht="19.5">
      <c r="A109" s="19" t="s">
        <v>11</v>
      </c>
      <c r="D109" s="28"/>
      <c r="E109" s="38"/>
      <c r="F109" s="30"/>
      <c r="G109" s="69">
        <f>F109*0.5</f>
        <v>0</v>
      </c>
    </row>
    <row r="110" spans="1:7" ht="19.5">
      <c r="A110" s="11" t="s">
        <v>11</v>
      </c>
      <c r="B110" s="14"/>
      <c r="C110" s="14"/>
      <c r="D110" s="14"/>
      <c r="E110" s="24"/>
      <c r="F110" s="26"/>
      <c r="G110" s="69">
        <f>F110*0.5</f>
        <v>0</v>
      </c>
    </row>
    <row r="111" spans="1:7" ht="19.5">
      <c r="A111" s="198" t="s">
        <v>10</v>
      </c>
      <c r="B111" s="202"/>
      <c r="C111" s="202"/>
      <c r="D111" s="202"/>
      <c r="E111" s="202"/>
      <c r="F111" s="199"/>
      <c r="G111" s="68">
        <f>G108+G109+G110</f>
        <v>0</v>
      </c>
    </row>
    <row r="112" spans="1:7" ht="19.5">
      <c r="A112" s="13"/>
      <c r="B112" s="53"/>
      <c r="C112" s="53"/>
      <c r="D112" s="53"/>
      <c r="E112" s="53"/>
      <c r="F112" s="53"/>
      <c r="G112" s="154"/>
    </row>
    <row r="113" spans="1:7" ht="19.5">
      <c r="A113" s="37"/>
      <c r="B113" s="27"/>
      <c r="C113" s="27"/>
      <c r="D113" s="27"/>
      <c r="E113" s="27"/>
      <c r="F113" s="27"/>
      <c r="G113" s="155"/>
    </row>
    <row r="114" spans="1:7" ht="19.5">
      <c r="A114" s="157"/>
      <c r="B114" s="52"/>
      <c r="C114" s="52"/>
      <c r="D114" s="52"/>
      <c r="E114" s="52"/>
      <c r="F114" s="52"/>
      <c r="G114" s="156"/>
    </row>
    <row r="115" spans="1:7" ht="19.5">
      <c r="A115" s="106" t="s">
        <v>222</v>
      </c>
      <c r="B115" s="107"/>
      <c r="C115" s="107"/>
      <c r="D115" s="107"/>
      <c r="E115" s="108"/>
      <c r="F115" s="111" t="s">
        <v>150</v>
      </c>
      <c r="G115" s="109" t="s">
        <v>9</v>
      </c>
    </row>
    <row r="116" spans="1:7" ht="19.5">
      <c r="A116" s="19" t="s">
        <v>151</v>
      </c>
      <c r="D116" s="28"/>
      <c r="E116" s="38"/>
      <c r="F116" s="30"/>
      <c r="G116" s="57"/>
    </row>
    <row r="117" spans="1:7" ht="19.5">
      <c r="A117" s="19" t="s">
        <v>11</v>
      </c>
      <c r="D117" s="28"/>
      <c r="E117" s="38"/>
      <c r="F117" s="30"/>
      <c r="G117" s="69">
        <f>F117*1</f>
        <v>0</v>
      </c>
    </row>
    <row r="118" spans="1:7" ht="19.5">
      <c r="A118" s="19" t="s">
        <v>11</v>
      </c>
      <c r="D118" s="28"/>
      <c r="E118" s="38"/>
      <c r="F118" s="30"/>
      <c r="G118" s="69">
        <f>F118*1</f>
        <v>0</v>
      </c>
    </row>
    <row r="119" spans="1:7" ht="19.5">
      <c r="A119" s="11" t="s">
        <v>11</v>
      </c>
      <c r="B119" s="14"/>
      <c r="C119" s="14"/>
      <c r="D119" s="14"/>
      <c r="E119" s="24"/>
      <c r="F119" s="26"/>
      <c r="G119" s="69">
        <f>F119*1</f>
        <v>0</v>
      </c>
    </row>
    <row r="120" spans="1:7" ht="19.5">
      <c r="A120" s="198" t="s">
        <v>10</v>
      </c>
      <c r="B120" s="202"/>
      <c r="C120" s="202"/>
      <c r="D120" s="202"/>
      <c r="E120" s="202"/>
      <c r="F120" s="199"/>
      <c r="G120" s="68">
        <f>G117+G118+G119</f>
        <v>0</v>
      </c>
    </row>
    <row r="121" spans="1:7" ht="19.5">
      <c r="A121" s="50"/>
      <c r="B121" s="50"/>
      <c r="C121" s="50"/>
      <c r="D121" s="50"/>
      <c r="E121" s="50"/>
      <c r="F121" s="50"/>
      <c r="G121" s="50"/>
    </row>
    <row r="122" spans="1:7" ht="19.5">
      <c r="A122" s="132" t="s">
        <v>223</v>
      </c>
      <c r="B122" s="133"/>
      <c r="C122" s="133"/>
      <c r="D122" s="133"/>
      <c r="E122" s="129"/>
      <c r="F122" s="134" t="s">
        <v>20</v>
      </c>
      <c r="G122" s="130" t="s">
        <v>9</v>
      </c>
    </row>
    <row r="123" spans="1:7" ht="19.5">
      <c r="A123" s="135" t="s">
        <v>152</v>
      </c>
      <c r="B123" s="136"/>
      <c r="C123" s="136"/>
      <c r="D123" s="136"/>
      <c r="E123" s="137"/>
      <c r="F123" s="138"/>
      <c r="G123" s="139"/>
    </row>
    <row r="124" spans="1:7" ht="19.5">
      <c r="A124" s="19" t="s">
        <v>153</v>
      </c>
      <c r="D124" s="28"/>
      <c r="E124" s="38"/>
      <c r="F124" s="30"/>
      <c r="G124" s="59"/>
    </row>
    <row r="125" spans="1:7" ht="19.5">
      <c r="A125" s="19" t="s">
        <v>11</v>
      </c>
      <c r="D125" s="28"/>
      <c r="E125" s="38"/>
      <c r="F125" s="30"/>
      <c r="G125" s="69">
        <f>F125*0.5</f>
        <v>0</v>
      </c>
    </row>
    <row r="126" spans="1:7" ht="19.5">
      <c r="A126" s="19" t="s">
        <v>11</v>
      </c>
      <c r="D126" s="28"/>
      <c r="E126" s="38"/>
      <c r="F126" s="30"/>
      <c r="G126" s="69">
        <f>F126*0.5</f>
        <v>0</v>
      </c>
    </row>
    <row r="127" spans="1:7" ht="19.5">
      <c r="A127" s="11" t="s">
        <v>11</v>
      </c>
      <c r="B127" s="14"/>
      <c r="C127" s="14"/>
      <c r="D127" s="14"/>
      <c r="E127" s="24"/>
      <c r="F127" s="26"/>
      <c r="G127" s="69">
        <f>F127*0.5</f>
        <v>0</v>
      </c>
    </row>
    <row r="128" spans="1:7" ht="19.5">
      <c r="A128" s="198" t="s">
        <v>10</v>
      </c>
      <c r="B128" s="202"/>
      <c r="C128" s="202"/>
      <c r="D128" s="202"/>
      <c r="E128" s="202"/>
      <c r="F128" s="199"/>
      <c r="G128" s="68">
        <f>G125+G126+G127</f>
        <v>0</v>
      </c>
    </row>
    <row r="129" spans="1:7" ht="19.5">
      <c r="A129" s="50"/>
      <c r="B129" s="50"/>
      <c r="C129" s="50"/>
      <c r="D129" s="50"/>
      <c r="E129" s="50"/>
      <c r="F129" s="50"/>
      <c r="G129" s="50"/>
    </row>
    <row r="130" spans="1:7" ht="19.5">
      <c r="A130" s="106" t="s">
        <v>191</v>
      </c>
      <c r="B130" s="107"/>
      <c r="C130" s="107"/>
      <c r="D130" s="107"/>
      <c r="E130" s="108"/>
      <c r="F130" s="111" t="s">
        <v>20</v>
      </c>
      <c r="G130" s="109" t="s">
        <v>9</v>
      </c>
    </row>
    <row r="131" spans="1:7" ht="19.5">
      <c r="A131" s="19" t="s">
        <v>154</v>
      </c>
      <c r="D131" s="28"/>
      <c r="E131" s="38"/>
      <c r="F131" s="30"/>
      <c r="G131" s="59"/>
    </row>
    <row r="132" spans="1:7" ht="19.5">
      <c r="A132" s="19" t="s">
        <v>11</v>
      </c>
      <c r="D132" s="28"/>
      <c r="E132" s="38"/>
      <c r="F132" s="30"/>
      <c r="G132" s="69">
        <f>F132*0.5</f>
        <v>0</v>
      </c>
    </row>
    <row r="133" spans="1:7" ht="19.5">
      <c r="A133" s="19" t="s">
        <v>11</v>
      </c>
      <c r="D133" s="28"/>
      <c r="E133" s="38"/>
      <c r="F133" s="30"/>
      <c r="G133" s="69">
        <f>F133*0.5</f>
        <v>0</v>
      </c>
    </row>
    <row r="134" spans="1:7" ht="19.5">
      <c r="A134" s="11" t="s">
        <v>11</v>
      </c>
      <c r="B134" s="14"/>
      <c r="C134" s="14"/>
      <c r="D134" s="14"/>
      <c r="E134" s="24"/>
      <c r="F134" s="26"/>
      <c r="G134" s="69">
        <f>F134*0.5</f>
        <v>0</v>
      </c>
    </row>
    <row r="135" spans="1:7" ht="19.5">
      <c r="A135" s="198" t="s">
        <v>10</v>
      </c>
      <c r="B135" s="202"/>
      <c r="C135" s="202"/>
      <c r="D135" s="202"/>
      <c r="E135" s="202"/>
      <c r="F135" s="199"/>
      <c r="G135" s="68">
        <f>G132+G133+G134</f>
        <v>0</v>
      </c>
    </row>
    <row r="136" spans="1:7" ht="19.5">
      <c r="A136" s="27"/>
      <c r="B136" s="27"/>
      <c r="C136" s="27"/>
      <c r="D136" s="27"/>
      <c r="E136" s="27"/>
      <c r="F136" s="27"/>
      <c r="G136" s="27"/>
    </row>
    <row r="137" spans="1:7" ht="19.5">
      <c r="A137" s="106" t="s">
        <v>224</v>
      </c>
      <c r="B137" s="107"/>
      <c r="C137" s="107"/>
      <c r="D137" s="107"/>
      <c r="E137" s="108"/>
      <c r="F137" s="111" t="s">
        <v>14</v>
      </c>
      <c r="G137" s="109" t="s">
        <v>9</v>
      </c>
    </row>
    <row r="138" spans="1:7" ht="19.5">
      <c r="A138" s="19" t="s">
        <v>155</v>
      </c>
      <c r="D138" s="28"/>
      <c r="E138" s="38"/>
      <c r="F138" s="30"/>
      <c r="G138" s="59"/>
    </row>
    <row r="139" spans="1:7" ht="19.5">
      <c r="A139" s="19" t="s">
        <v>11</v>
      </c>
      <c r="D139" s="28"/>
      <c r="E139" s="38"/>
      <c r="F139" s="30"/>
      <c r="G139" s="69">
        <f>F139*0.5</f>
        <v>0</v>
      </c>
    </row>
    <row r="140" spans="1:7" ht="19.5">
      <c r="A140" s="19" t="s">
        <v>11</v>
      </c>
      <c r="D140" s="28"/>
      <c r="E140" s="38"/>
      <c r="F140" s="30"/>
      <c r="G140" s="69">
        <f>F140*0.5</f>
        <v>0</v>
      </c>
    </row>
    <row r="141" spans="1:7" ht="19.5">
      <c r="A141" s="198" t="s">
        <v>10</v>
      </c>
      <c r="B141" s="202"/>
      <c r="C141" s="202"/>
      <c r="D141" s="202"/>
      <c r="E141" s="202"/>
      <c r="F141" s="199"/>
      <c r="G141" s="68">
        <f>G139+G140</f>
        <v>0</v>
      </c>
    </row>
    <row r="142" spans="1:7" ht="19.5">
      <c r="A142" s="50"/>
      <c r="B142" s="50"/>
      <c r="C142" s="50"/>
      <c r="D142" s="50"/>
      <c r="E142" s="50"/>
      <c r="F142" s="50"/>
      <c r="G142" s="50"/>
    </row>
    <row r="143" spans="1:7" ht="19.5">
      <c r="A143" s="106" t="s">
        <v>225</v>
      </c>
      <c r="B143" s="107"/>
      <c r="C143" s="107"/>
      <c r="D143" s="107"/>
      <c r="E143" s="108"/>
      <c r="F143" s="111" t="s">
        <v>14</v>
      </c>
      <c r="G143" s="109" t="s">
        <v>9</v>
      </c>
    </row>
    <row r="144" spans="1:7" ht="19.5">
      <c r="A144" s="19" t="s">
        <v>156</v>
      </c>
      <c r="D144" s="28"/>
      <c r="E144" s="38"/>
      <c r="F144" s="30"/>
      <c r="G144" s="59"/>
    </row>
    <row r="145" spans="1:7" ht="19.5">
      <c r="A145" s="19" t="s">
        <v>11</v>
      </c>
      <c r="D145" s="28"/>
      <c r="E145" s="38"/>
      <c r="F145" s="30"/>
      <c r="G145" s="69">
        <f>F145*1</f>
        <v>0</v>
      </c>
    </row>
    <row r="146" spans="1:7" ht="19.5">
      <c r="A146" s="19" t="s">
        <v>11</v>
      </c>
      <c r="D146" s="28"/>
      <c r="E146" s="38"/>
      <c r="F146" s="30"/>
      <c r="G146" s="69">
        <f>F146*1</f>
        <v>0</v>
      </c>
    </row>
    <row r="147" spans="1:7" ht="19.5">
      <c r="A147" s="198" t="s">
        <v>10</v>
      </c>
      <c r="B147" s="202"/>
      <c r="C147" s="202"/>
      <c r="D147" s="202"/>
      <c r="E147" s="202"/>
      <c r="F147" s="199"/>
      <c r="G147" s="68">
        <f>G145+G146</f>
        <v>0</v>
      </c>
    </row>
    <row r="148" spans="1:7" ht="19.5">
      <c r="A148" s="27"/>
      <c r="B148" s="27"/>
      <c r="C148" s="27"/>
      <c r="D148" s="27"/>
      <c r="E148" s="27"/>
      <c r="F148" s="27"/>
      <c r="G148" s="27"/>
    </row>
    <row r="149" spans="1:7" ht="19.5">
      <c r="A149" s="27"/>
      <c r="B149" s="27"/>
      <c r="C149" s="27"/>
      <c r="D149" s="27"/>
      <c r="E149" s="27"/>
      <c r="F149" s="27"/>
      <c r="G149" s="27"/>
    </row>
    <row r="150" spans="1:7" ht="19.5">
      <c r="A150" s="27"/>
      <c r="B150" s="27"/>
      <c r="C150" s="27"/>
      <c r="D150" s="27"/>
      <c r="E150" s="27"/>
      <c r="F150" s="27"/>
      <c r="G150" s="27"/>
    </row>
    <row r="151" spans="1:7" ht="19.5">
      <c r="A151" s="27"/>
      <c r="B151" s="27"/>
      <c r="C151" s="27"/>
      <c r="D151" s="27"/>
      <c r="E151" s="27"/>
      <c r="F151" s="27"/>
      <c r="G151" s="27"/>
    </row>
    <row r="152" spans="1:7" ht="19.5">
      <c r="A152" s="27"/>
      <c r="B152" s="27"/>
      <c r="C152" s="27"/>
      <c r="D152" s="27"/>
      <c r="E152" s="27"/>
      <c r="F152" s="27"/>
      <c r="G152" s="27"/>
    </row>
    <row r="153" ht="20.25">
      <c r="A153" s="3" t="s">
        <v>305</v>
      </c>
    </row>
    <row r="154" spans="1:7" ht="19.5">
      <c r="A154" s="106" t="s">
        <v>313</v>
      </c>
      <c r="B154" s="107"/>
      <c r="C154" s="107"/>
      <c r="D154" s="107"/>
      <c r="E154" s="108"/>
      <c r="F154" s="131" t="s">
        <v>25</v>
      </c>
      <c r="G154" s="109" t="s">
        <v>9</v>
      </c>
    </row>
    <row r="155" spans="1:7" ht="19.5">
      <c r="A155" s="33" t="s">
        <v>64</v>
      </c>
      <c r="D155" s="28"/>
      <c r="E155" s="38"/>
      <c r="F155" s="30"/>
      <c r="G155" s="17"/>
    </row>
    <row r="156" spans="1:7" ht="19.5">
      <c r="A156" s="19" t="s">
        <v>11</v>
      </c>
      <c r="D156" s="28"/>
      <c r="E156" s="38"/>
      <c r="F156" s="30"/>
      <c r="G156" s="69">
        <f>F156*1</f>
        <v>0</v>
      </c>
    </row>
    <row r="157" spans="1:7" ht="19.5">
      <c r="A157" s="19" t="s">
        <v>11</v>
      </c>
      <c r="D157" s="28"/>
      <c r="E157" s="38"/>
      <c r="F157" s="30"/>
      <c r="G157" s="69">
        <f>F157*1</f>
        <v>0</v>
      </c>
    </row>
    <row r="158" spans="1:7" ht="19.5">
      <c r="A158" s="11" t="s">
        <v>11</v>
      </c>
      <c r="B158" s="14"/>
      <c r="C158" s="14"/>
      <c r="D158" s="14"/>
      <c r="E158" s="24"/>
      <c r="F158" s="26"/>
      <c r="G158" s="69">
        <f>F158*1</f>
        <v>0</v>
      </c>
    </row>
    <row r="159" spans="1:7" ht="19.5">
      <c r="A159" s="33" t="s">
        <v>65</v>
      </c>
      <c r="D159" s="28"/>
      <c r="E159" s="10"/>
      <c r="F159" s="30"/>
      <c r="G159" s="17"/>
    </row>
    <row r="160" spans="1:7" ht="19.5">
      <c r="A160" s="19" t="s">
        <v>11</v>
      </c>
      <c r="D160" s="28"/>
      <c r="E160" s="38"/>
      <c r="F160" s="30"/>
      <c r="G160" s="36">
        <f>F160*0.5</f>
        <v>0</v>
      </c>
    </row>
    <row r="161" spans="1:7" ht="19.5">
      <c r="A161" s="19" t="s">
        <v>11</v>
      </c>
      <c r="D161" s="28"/>
      <c r="E161" s="38"/>
      <c r="F161" s="30"/>
      <c r="G161" s="36">
        <f>F161*0.5</f>
        <v>0</v>
      </c>
    </row>
    <row r="162" spans="1:7" ht="19.5">
      <c r="A162" s="11" t="s">
        <v>11</v>
      </c>
      <c r="B162" s="14"/>
      <c r="C162" s="14"/>
      <c r="D162" s="14"/>
      <c r="E162" s="24"/>
      <c r="F162" s="26"/>
      <c r="G162" s="36">
        <f>F162*0.5</f>
        <v>0</v>
      </c>
    </row>
    <row r="163" spans="1:7" ht="19.5">
      <c r="A163" s="198" t="s">
        <v>10</v>
      </c>
      <c r="B163" s="202"/>
      <c r="C163" s="202"/>
      <c r="D163" s="202"/>
      <c r="E163" s="202"/>
      <c r="F163" s="199"/>
      <c r="G163" s="94">
        <f>IF(ISERROR(ROUND(G156+G157+G158+G160+G161+G162,1))," ",ROUND(G156+G157+G158+G160+G161+G162,1))</f>
        <v>0</v>
      </c>
    </row>
    <row r="164" spans="1:7" ht="19.5">
      <c r="A164" s="27"/>
      <c r="B164" s="27"/>
      <c r="C164" s="27"/>
      <c r="D164" s="27"/>
      <c r="E164" s="27"/>
      <c r="F164" s="27"/>
      <c r="G164" s="85"/>
    </row>
    <row r="165" ht="20.25">
      <c r="A165" s="3" t="s">
        <v>314</v>
      </c>
    </row>
    <row r="166" spans="1:7" ht="19.5">
      <c r="A166" s="246" t="s">
        <v>28</v>
      </c>
      <c r="B166" s="247"/>
      <c r="C166" s="247"/>
      <c r="D166" s="247"/>
      <c r="E166" s="108"/>
      <c r="F166" s="111" t="s">
        <v>20</v>
      </c>
      <c r="G166" s="109" t="s">
        <v>9</v>
      </c>
    </row>
    <row r="167" spans="1:7" ht="19.5">
      <c r="A167" s="19" t="s">
        <v>306</v>
      </c>
      <c r="C167" s="1" t="s">
        <v>157</v>
      </c>
      <c r="D167" s="28"/>
      <c r="E167" s="38"/>
      <c r="F167" s="30"/>
      <c r="G167" s="69">
        <f>F167*2</f>
        <v>0</v>
      </c>
    </row>
    <row r="168" spans="1:7" s="28" customFormat="1" ht="19.5">
      <c r="A168" s="11" t="s">
        <v>292</v>
      </c>
      <c r="B168" s="14"/>
      <c r="C168" s="14" t="s">
        <v>157</v>
      </c>
      <c r="D168" s="14"/>
      <c r="E168" s="24"/>
      <c r="F168" s="26"/>
      <c r="G168" s="70">
        <f>F168*2</f>
        <v>0</v>
      </c>
    </row>
    <row r="169" spans="1:7" ht="19.5">
      <c r="A169" s="19" t="s">
        <v>293</v>
      </c>
      <c r="C169" s="1" t="s">
        <v>67</v>
      </c>
      <c r="D169" s="28"/>
      <c r="E169" s="38"/>
      <c r="F169" s="30"/>
      <c r="G169" s="92"/>
    </row>
    <row r="170" spans="1:7" ht="19.5">
      <c r="A170" s="19" t="s">
        <v>66</v>
      </c>
      <c r="D170" s="28"/>
      <c r="E170" s="38"/>
      <c r="F170" s="30"/>
      <c r="G170" s="18"/>
    </row>
    <row r="171" spans="1:7" ht="19.5">
      <c r="A171" s="34" t="s">
        <v>26</v>
      </c>
      <c r="D171" s="28"/>
      <c r="E171" s="38"/>
      <c r="F171" s="30"/>
      <c r="G171" s="69">
        <f>F171*1.5</f>
        <v>0</v>
      </c>
    </row>
    <row r="172" spans="1:7" ht="19.5">
      <c r="A172" s="23" t="s">
        <v>27</v>
      </c>
      <c r="B172" s="14"/>
      <c r="C172" s="14"/>
      <c r="D172" s="14"/>
      <c r="E172" s="24"/>
      <c r="F172" s="26"/>
      <c r="G172" s="70">
        <f>F172*1.5</f>
        <v>0</v>
      </c>
    </row>
    <row r="173" spans="1:7" ht="19.5">
      <c r="A173" s="19" t="s">
        <v>307</v>
      </c>
      <c r="C173" s="28"/>
      <c r="D173" s="28"/>
      <c r="E173" s="38"/>
      <c r="F173" s="30"/>
      <c r="G173" s="18"/>
    </row>
    <row r="174" spans="1:7" ht="19.5">
      <c r="A174" s="11" t="s">
        <v>158</v>
      </c>
      <c r="B174" s="14"/>
      <c r="C174" s="14"/>
      <c r="D174" s="14"/>
      <c r="E174" s="24"/>
      <c r="F174" s="26"/>
      <c r="G174" s="70">
        <f>F174*1.5</f>
        <v>0</v>
      </c>
    </row>
    <row r="175" spans="1:7" ht="19.5">
      <c r="A175" s="19" t="s">
        <v>286</v>
      </c>
      <c r="B175" s="28"/>
      <c r="C175" s="28"/>
      <c r="D175" s="28"/>
      <c r="E175" s="38"/>
      <c r="F175" s="30"/>
      <c r="G175" s="69"/>
    </row>
    <row r="176" spans="1:7" ht="19.5">
      <c r="A176" s="19" t="s">
        <v>287</v>
      </c>
      <c r="B176" s="28"/>
      <c r="C176" s="28"/>
      <c r="D176" s="28"/>
      <c r="E176" s="38"/>
      <c r="F176" s="30"/>
      <c r="G176" s="69"/>
    </row>
    <row r="177" spans="1:7" ht="19.5">
      <c r="A177" s="19" t="s">
        <v>66</v>
      </c>
      <c r="D177" s="28"/>
      <c r="E177" s="38"/>
      <c r="F177" s="30"/>
      <c r="G177" s="18"/>
    </row>
    <row r="178" spans="1:7" ht="19.5">
      <c r="A178" s="34" t="s">
        <v>26</v>
      </c>
      <c r="D178" s="28"/>
      <c r="E178" s="38"/>
      <c r="F178" s="30"/>
      <c r="G178" s="69">
        <f>F178*1.5</f>
        <v>0</v>
      </c>
    </row>
    <row r="179" spans="1:7" ht="19.5">
      <c r="A179" s="23" t="s">
        <v>27</v>
      </c>
      <c r="B179" s="14"/>
      <c r="C179" s="14"/>
      <c r="D179" s="14"/>
      <c r="E179" s="24"/>
      <c r="F179" s="26"/>
      <c r="G179" s="70">
        <f>F179*1.5</f>
        <v>0</v>
      </c>
    </row>
    <row r="180" spans="1:7" ht="19.5">
      <c r="A180" s="34" t="s">
        <v>288</v>
      </c>
      <c r="B180" s="28"/>
      <c r="C180" s="28"/>
      <c r="D180" s="28"/>
      <c r="E180" s="38"/>
      <c r="F180" s="30"/>
      <c r="G180" s="69"/>
    </row>
    <row r="181" spans="1:7" ht="19.5">
      <c r="A181" s="19" t="s">
        <v>289</v>
      </c>
      <c r="B181" s="28"/>
      <c r="C181" s="28"/>
      <c r="D181" s="28"/>
      <c r="E181" s="38"/>
      <c r="F181" s="30"/>
      <c r="G181" s="69"/>
    </row>
    <row r="182" spans="1:7" ht="19.5">
      <c r="A182" s="19" t="s">
        <v>66</v>
      </c>
      <c r="D182" s="28"/>
      <c r="E182" s="38"/>
      <c r="F182" s="30"/>
      <c r="G182" s="18"/>
    </row>
    <row r="183" spans="1:7" ht="19.5">
      <c r="A183" s="34" t="s">
        <v>26</v>
      </c>
      <c r="D183" s="28"/>
      <c r="E183" s="38"/>
      <c r="F183" s="30"/>
      <c r="G183" s="69">
        <f>F183*3</f>
        <v>0</v>
      </c>
    </row>
    <row r="184" spans="1:7" ht="19.5">
      <c r="A184" s="23" t="s">
        <v>27</v>
      </c>
      <c r="B184" s="14"/>
      <c r="C184" s="14"/>
      <c r="D184" s="14"/>
      <c r="E184" s="24"/>
      <c r="F184" s="26"/>
      <c r="G184" s="70">
        <f>F184*3</f>
        <v>0</v>
      </c>
    </row>
    <row r="185" spans="1:7" s="174" customFormat="1" ht="19.5">
      <c r="A185" s="173"/>
      <c r="C185" s="175"/>
      <c r="D185" s="175"/>
      <c r="E185" s="176"/>
      <c r="F185" s="177"/>
      <c r="G185" s="178"/>
    </row>
    <row r="186" spans="1:7" s="174" customFormat="1" ht="19.5">
      <c r="A186" s="173"/>
      <c r="C186" s="175"/>
      <c r="D186" s="175"/>
      <c r="E186" s="176"/>
      <c r="F186" s="177"/>
      <c r="G186" s="178"/>
    </row>
    <row r="187" spans="1:7" s="174" customFormat="1" ht="19.5">
      <c r="A187" s="179"/>
      <c r="B187" s="175"/>
      <c r="C187" s="175"/>
      <c r="D187" s="175"/>
      <c r="E187" s="176"/>
      <c r="F187" s="177"/>
      <c r="G187" s="178"/>
    </row>
    <row r="188" spans="1:7" s="174" customFormat="1" ht="19.5">
      <c r="A188" s="179"/>
      <c r="B188" s="175"/>
      <c r="C188" s="175"/>
      <c r="D188" s="175"/>
      <c r="E188" s="176"/>
      <c r="F188" s="177"/>
      <c r="G188" s="178"/>
    </row>
    <row r="189" spans="1:7" s="174" customFormat="1" ht="19.5">
      <c r="A189" s="180"/>
      <c r="B189" s="181"/>
      <c r="C189" s="181"/>
      <c r="D189" s="181"/>
      <c r="E189" s="182"/>
      <c r="F189" s="183"/>
      <c r="G189" s="184"/>
    </row>
    <row r="190" spans="1:7" s="174" customFormat="1" ht="19.5">
      <c r="A190" s="185"/>
      <c r="B190" s="186"/>
      <c r="C190" s="186"/>
      <c r="D190" s="186"/>
      <c r="E190" s="187"/>
      <c r="F190" s="187"/>
      <c r="G190" s="188"/>
    </row>
    <row r="191" spans="1:7" ht="19.5">
      <c r="A191" s="246" t="s">
        <v>28</v>
      </c>
      <c r="B191" s="247"/>
      <c r="C191" s="247"/>
      <c r="D191" s="247"/>
      <c r="E191" s="108"/>
      <c r="F191" s="111" t="s">
        <v>20</v>
      </c>
      <c r="G191" s="109" t="s">
        <v>9</v>
      </c>
    </row>
    <row r="192" spans="1:7" ht="19.5">
      <c r="A192" s="77" t="s">
        <v>236</v>
      </c>
      <c r="B192" s="78"/>
      <c r="C192" s="78"/>
      <c r="D192" s="78"/>
      <c r="E192" s="93"/>
      <c r="F192" s="95"/>
      <c r="G192" s="57"/>
    </row>
    <row r="193" spans="1:7" ht="19.5">
      <c r="A193" s="19" t="s">
        <v>159</v>
      </c>
      <c r="B193" s="28"/>
      <c r="C193" s="28"/>
      <c r="D193" s="28"/>
      <c r="E193" s="27"/>
      <c r="F193" s="30"/>
      <c r="G193" s="18"/>
    </row>
    <row r="194" spans="1:7" ht="19.5">
      <c r="A194" s="34" t="s">
        <v>26</v>
      </c>
      <c r="B194" s="28"/>
      <c r="C194" s="28"/>
      <c r="D194" s="28"/>
      <c r="E194" s="38"/>
      <c r="F194" s="30"/>
      <c r="G194" s="36">
        <f>F194*0.5</f>
        <v>0</v>
      </c>
    </row>
    <row r="195" spans="1:7" ht="19.5">
      <c r="A195" s="34" t="s">
        <v>27</v>
      </c>
      <c r="B195" s="28"/>
      <c r="C195" s="28"/>
      <c r="D195" s="28"/>
      <c r="E195" s="38"/>
      <c r="F195" s="30"/>
      <c r="G195" s="36">
        <f aca="true" t="shared" si="3" ref="G195:G203">F195*0.5</f>
        <v>0</v>
      </c>
    </row>
    <row r="196" spans="1:7" ht="19.5">
      <c r="A196" s="34" t="s">
        <v>29</v>
      </c>
      <c r="B196" s="28"/>
      <c r="C196" s="28"/>
      <c r="D196" s="28"/>
      <c r="E196" s="38"/>
      <c r="F196" s="30"/>
      <c r="G196" s="36">
        <f t="shared" si="3"/>
        <v>0</v>
      </c>
    </row>
    <row r="197" spans="1:7" ht="19.5">
      <c r="A197" s="34" t="s">
        <v>30</v>
      </c>
      <c r="B197" s="28"/>
      <c r="C197" s="28"/>
      <c r="D197" s="28"/>
      <c r="E197" s="38"/>
      <c r="F197" s="30"/>
      <c r="G197" s="36">
        <f t="shared" si="3"/>
        <v>0</v>
      </c>
    </row>
    <row r="198" spans="1:7" ht="19.5">
      <c r="A198" s="34" t="s">
        <v>31</v>
      </c>
      <c r="B198" s="28"/>
      <c r="C198" s="28"/>
      <c r="D198" s="28"/>
      <c r="E198" s="38"/>
      <c r="F198" s="30"/>
      <c r="G198" s="36">
        <f t="shared" si="3"/>
        <v>0</v>
      </c>
    </row>
    <row r="199" spans="1:7" ht="19.5">
      <c r="A199" s="34" t="s">
        <v>32</v>
      </c>
      <c r="B199" s="28"/>
      <c r="C199" s="28"/>
      <c r="D199" s="28"/>
      <c r="E199" s="38"/>
      <c r="F199" s="30"/>
      <c r="G199" s="36">
        <f t="shared" si="3"/>
        <v>0</v>
      </c>
    </row>
    <row r="200" spans="1:7" ht="19.5">
      <c r="A200" s="34" t="s">
        <v>33</v>
      </c>
      <c r="B200" s="28"/>
      <c r="C200" s="28"/>
      <c r="D200" s="28"/>
      <c r="E200" s="38"/>
      <c r="F200" s="30"/>
      <c r="G200" s="36">
        <f t="shared" si="3"/>
        <v>0</v>
      </c>
    </row>
    <row r="201" spans="1:7" ht="19.5">
      <c r="A201" s="34" t="s">
        <v>34</v>
      </c>
      <c r="B201" s="28"/>
      <c r="C201" s="28"/>
      <c r="D201" s="28"/>
      <c r="E201" s="38"/>
      <c r="F201" s="30"/>
      <c r="G201" s="36">
        <f t="shared" si="3"/>
        <v>0</v>
      </c>
    </row>
    <row r="202" spans="1:7" ht="19.5">
      <c r="A202" s="34" t="s">
        <v>35</v>
      </c>
      <c r="B202" s="28"/>
      <c r="C202" s="28"/>
      <c r="D202" s="28"/>
      <c r="E202" s="38"/>
      <c r="F202" s="30"/>
      <c r="G202" s="36">
        <f t="shared" si="3"/>
        <v>0</v>
      </c>
    </row>
    <row r="203" spans="1:7" ht="19.5">
      <c r="A203" s="34" t="s">
        <v>36</v>
      </c>
      <c r="B203" s="28"/>
      <c r="C203" s="28"/>
      <c r="D203" s="28"/>
      <c r="E203" s="38"/>
      <c r="F203" s="30"/>
      <c r="G203" s="36">
        <f t="shared" si="3"/>
        <v>0</v>
      </c>
    </row>
    <row r="204" spans="1:7" ht="19.5">
      <c r="A204" s="19" t="s">
        <v>160</v>
      </c>
      <c r="B204" s="28"/>
      <c r="C204" s="28"/>
      <c r="D204" s="28"/>
      <c r="E204" s="38"/>
      <c r="F204" s="30"/>
      <c r="G204" s="36"/>
    </row>
    <row r="205" spans="1:7" s="28" customFormat="1" ht="19.5">
      <c r="A205" s="34" t="s">
        <v>26</v>
      </c>
      <c r="E205" s="38"/>
      <c r="F205" s="30"/>
      <c r="G205" s="161">
        <f>F205*0.25</f>
        <v>0</v>
      </c>
    </row>
    <row r="206" spans="1:7" s="28" customFormat="1" ht="19.5">
      <c r="A206" s="34" t="s">
        <v>27</v>
      </c>
      <c r="E206" s="38"/>
      <c r="F206" s="30"/>
      <c r="G206" s="161">
        <f aca="true" t="shared" si="4" ref="G206:G214">F206*0.25</f>
        <v>0</v>
      </c>
    </row>
    <row r="207" spans="1:7" ht="19.5">
      <c r="A207" s="34" t="s">
        <v>29</v>
      </c>
      <c r="B207" s="28"/>
      <c r="C207" s="28"/>
      <c r="D207" s="28"/>
      <c r="E207" s="38"/>
      <c r="F207" s="30"/>
      <c r="G207" s="161">
        <f t="shared" si="4"/>
        <v>0</v>
      </c>
    </row>
    <row r="208" spans="1:7" ht="19.5">
      <c r="A208" s="34" t="s">
        <v>30</v>
      </c>
      <c r="B208" s="28"/>
      <c r="C208" s="28"/>
      <c r="D208" s="28"/>
      <c r="E208" s="38"/>
      <c r="F208" s="30"/>
      <c r="G208" s="161">
        <f t="shared" si="4"/>
        <v>0</v>
      </c>
    </row>
    <row r="209" spans="1:7" ht="19.5">
      <c r="A209" s="34" t="s">
        <v>31</v>
      </c>
      <c r="B209" s="28"/>
      <c r="C209" s="28"/>
      <c r="D209" s="28"/>
      <c r="E209" s="38"/>
      <c r="F209" s="30"/>
      <c r="G209" s="161">
        <f t="shared" si="4"/>
        <v>0</v>
      </c>
    </row>
    <row r="210" spans="1:7" ht="19.5">
      <c r="A210" s="34" t="s">
        <v>32</v>
      </c>
      <c r="B210" s="28"/>
      <c r="C210" s="28"/>
      <c r="D210" s="28"/>
      <c r="E210" s="38"/>
      <c r="F210" s="30"/>
      <c r="G210" s="161">
        <f t="shared" si="4"/>
        <v>0</v>
      </c>
    </row>
    <row r="211" spans="1:7" ht="19.5">
      <c r="A211" s="34" t="s">
        <v>33</v>
      </c>
      <c r="B211" s="28"/>
      <c r="C211" s="28"/>
      <c r="D211" s="28"/>
      <c r="E211" s="38"/>
      <c r="F211" s="30"/>
      <c r="G211" s="161">
        <f t="shared" si="4"/>
        <v>0</v>
      </c>
    </row>
    <row r="212" spans="1:7" ht="19.5">
      <c r="A212" s="34" t="s">
        <v>34</v>
      </c>
      <c r="B212" s="28"/>
      <c r="C212" s="28"/>
      <c r="D212" s="28"/>
      <c r="E212" s="38"/>
      <c r="F212" s="30"/>
      <c r="G212" s="161">
        <f t="shared" si="4"/>
        <v>0</v>
      </c>
    </row>
    <row r="213" spans="1:7" ht="19.5">
      <c r="A213" s="34" t="s">
        <v>35</v>
      </c>
      <c r="B213" s="28"/>
      <c r="C213" s="28"/>
      <c r="D213" s="28"/>
      <c r="E213" s="38"/>
      <c r="F213" s="30"/>
      <c r="G213" s="161">
        <f t="shared" si="4"/>
        <v>0</v>
      </c>
    </row>
    <row r="214" spans="1:7" ht="19.5">
      <c r="A214" s="34" t="s">
        <v>36</v>
      </c>
      <c r="B214" s="28"/>
      <c r="C214" s="28"/>
      <c r="D214" s="28"/>
      <c r="E214" s="38"/>
      <c r="F214" s="30"/>
      <c r="G214" s="161">
        <f t="shared" si="4"/>
        <v>0</v>
      </c>
    </row>
    <row r="215" spans="1:7" ht="19.5">
      <c r="A215" s="198" t="s">
        <v>10</v>
      </c>
      <c r="B215" s="202"/>
      <c r="C215" s="202"/>
      <c r="D215" s="202"/>
      <c r="E215" s="202"/>
      <c r="F215" s="199"/>
      <c r="G215" s="162">
        <f>G167+G168+G171+G172+G174+G178+G179+G183+G184+G194+G195+G196+G197+G198+G199+G200+G201+G202+G203+G205+G206+G207+G208+G209+G210+G211+G212+G213+G214</f>
        <v>0</v>
      </c>
    </row>
    <row r="216" spans="1:7" ht="19.5">
      <c r="A216" s="50"/>
      <c r="B216" s="50"/>
      <c r="C216" s="50"/>
      <c r="D216" s="50"/>
      <c r="E216" s="50"/>
      <c r="F216" s="50"/>
      <c r="G216" s="86"/>
    </row>
    <row r="217" spans="1:7" ht="20.25">
      <c r="A217" s="243" t="s">
        <v>315</v>
      </c>
      <c r="B217" s="244"/>
      <c r="C217" s="244"/>
      <c r="D217" s="244"/>
      <c r="E217" s="244"/>
      <c r="F217" s="245"/>
      <c r="G217" s="144">
        <f>IF(ISERROR(G6+G16+G26+G32+G72+G86+G97+G104+G111+G120+G128+G135+G141+G147+G163+G215),0,G6+G16+G26+G32+G72+G86+G97+G104+G111+G120+G128+G135+G141+G147+G163+G215)</f>
        <v>0</v>
      </c>
    </row>
  </sheetData>
  <sheetProtection/>
  <mergeCells count="19">
    <mergeCell ref="A147:F147"/>
    <mergeCell ref="A120:F120"/>
    <mergeCell ref="A141:F141"/>
    <mergeCell ref="A6:E6"/>
    <mergeCell ref="A16:E16"/>
    <mergeCell ref="A26:E26"/>
    <mergeCell ref="A32:E32"/>
    <mergeCell ref="A72:F72"/>
    <mergeCell ref="A97:F97"/>
    <mergeCell ref="A217:F217"/>
    <mergeCell ref="A166:D166"/>
    <mergeCell ref="A86:F86"/>
    <mergeCell ref="A215:F215"/>
    <mergeCell ref="A163:F163"/>
    <mergeCell ref="A104:F104"/>
    <mergeCell ref="A128:F128"/>
    <mergeCell ref="A135:F135"/>
    <mergeCell ref="A111:F111"/>
    <mergeCell ref="A191:D191"/>
  </mergeCells>
  <printOptions/>
  <pageMargins left="0.5118110236220472" right="0.4330708661417323" top="0.7874015748031497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G12"/>
  <sheetViews>
    <sheetView view="pageBreakPreview" zoomScale="120" zoomScaleNormal="75" zoomScaleSheetLayoutView="120" zoomScalePageLayoutView="0" workbookViewId="0" topLeftCell="A1">
      <selection activeCell="F5" sqref="F5"/>
    </sheetView>
  </sheetViews>
  <sheetFormatPr defaultColWidth="9.140625" defaultRowHeight="21.75"/>
  <cols>
    <col min="1" max="1" width="42.57421875" style="1" customWidth="1"/>
    <col min="2" max="2" width="7.8515625" style="1" customWidth="1"/>
    <col min="3" max="3" width="11.421875" style="1" customWidth="1"/>
    <col min="4" max="4" width="9.421875" style="1" customWidth="1"/>
    <col min="5" max="5" width="10.421875" style="1" customWidth="1"/>
    <col min="6" max="6" width="7.8515625" style="1" customWidth="1"/>
    <col min="7" max="7" width="9.7109375" style="1" customWidth="1"/>
    <col min="8" max="16384" width="9.140625" style="1" customWidth="1"/>
  </cols>
  <sheetData>
    <row r="1" ht="20.25">
      <c r="A1" s="3" t="s">
        <v>304</v>
      </c>
    </row>
    <row r="2" spans="1:7" ht="19.5">
      <c r="A2" s="163" t="s">
        <v>302</v>
      </c>
      <c r="B2" s="164"/>
      <c r="C2" s="164"/>
      <c r="D2" s="164"/>
      <c r="E2" s="165"/>
      <c r="F2" s="166" t="s">
        <v>55</v>
      </c>
      <c r="G2" s="166" t="s">
        <v>9</v>
      </c>
    </row>
    <row r="3" spans="1:7" ht="19.5">
      <c r="A3" s="167"/>
      <c r="B3" s="168"/>
      <c r="C3" s="168"/>
      <c r="D3" s="168"/>
      <c r="E3" s="169"/>
      <c r="F3" s="170" t="s">
        <v>300</v>
      </c>
      <c r="G3" s="190"/>
    </row>
    <row r="4" spans="1:7" ht="19.5">
      <c r="A4" s="22" t="s">
        <v>233</v>
      </c>
      <c r="B4" s="29"/>
      <c r="C4" s="29"/>
      <c r="D4" s="29"/>
      <c r="E4" s="10"/>
      <c r="F4" s="13"/>
      <c r="G4" s="36">
        <f>9*F4</f>
        <v>0</v>
      </c>
    </row>
    <row r="5" spans="1:7" ht="19.5">
      <c r="A5" s="19" t="s">
        <v>294</v>
      </c>
      <c r="B5" s="28"/>
      <c r="C5" s="28"/>
      <c r="D5" s="28"/>
      <c r="E5" s="38"/>
      <c r="F5" s="37"/>
      <c r="G5" s="36">
        <f>6*F5</f>
        <v>0</v>
      </c>
    </row>
    <row r="6" spans="1:7" ht="19.5">
      <c r="A6" s="19" t="s">
        <v>295</v>
      </c>
      <c r="B6" s="28"/>
      <c r="C6" s="28"/>
      <c r="D6" s="28"/>
      <c r="E6" s="38"/>
      <c r="F6" s="37"/>
      <c r="G6" s="36">
        <f>4*F6</f>
        <v>0</v>
      </c>
    </row>
    <row r="7" spans="1:7" ht="19.5">
      <c r="A7" s="19" t="s">
        <v>296</v>
      </c>
      <c r="B7" s="28"/>
      <c r="C7" s="28"/>
      <c r="D7" s="28"/>
      <c r="E7" s="38"/>
      <c r="F7" s="37"/>
      <c r="G7" s="36">
        <f>3*F7</f>
        <v>0</v>
      </c>
    </row>
    <row r="8" spans="1:7" ht="19.5">
      <c r="A8" s="19" t="s">
        <v>297</v>
      </c>
      <c r="B8" s="28"/>
      <c r="C8" s="28"/>
      <c r="D8" s="28"/>
      <c r="E8" s="38"/>
      <c r="F8" s="37"/>
      <c r="G8" s="36">
        <f>1.5*F8</f>
        <v>0</v>
      </c>
    </row>
    <row r="9" spans="1:7" ht="19.5">
      <c r="A9" s="189" t="s">
        <v>298</v>
      </c>
      <c r="B9" s="28"/>
      <c r="C9" s="28"/>
      <c r="D9" s="28"/>
      <c r="E9" s="38"/>
      <c r="F9" s="37"/>
      <c r="G9" s="36">
        <f>9*F9</f>
        <v>0</v>
      </c>
    </row>
    <row r="10" spans="1:7" ht="19.5">
      <c r="A10" s="189" t="s">
        <v>299</v>
      </c>
      <c r="B10" s="28"/>
      <c r="C10" s="28"/>
      <c r="D10" s="28"/>
      <c r="E10" s="24"/>
      <c r="F10" s="37"/>
      <c r="G10" s="36">
        <f>6*F10</f>
        <v>0</v>
      </c>
    </row>
    <row r="11" spans="1:7" ht="19.5">
      <c r="A11" s="198" t="s">
        <v>10</v>
      </c>
      <c r="B11" s="202"/>
      <c r="C11" s="202"/>
      <c r="D11" s="202"/>
      <c r="E11" s="199"/>
      <c r="F11" s="4"/>
      <c r="G11" s="171">
        <f>IF(SUM(G4:G10)=0,0,IF(SUM(G4:G10)&gt;=9,9,ROUND(SUM(G4:G10),1)))</f>
        <v>0</v>
      </c>
    </row>
    <row r="12" spans="1:7" ht="19.5">
      <c r="A12" s="50"/>
      <c r="B12" s="50"/>
      <c r="C12" s="50"/>
      <c r="D12" s="50"/>
      <c r="E12" s="50"/>
      <c r="F12" s="50"/>
      <c r="G12" s="50"/>
    </row>
  </sheetData>
  <sheetProtection/>
  <mergeCells count="1">
    <mergeCell ref="A11:E11"/>
  </mergeCells>
  <printOptions/>
  <pageMargins left="0.5118110236220472" right="0.4330708661417323" top="0.7874015748031497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2"/>
  </sheetPr>
  <dimension ref="A1:G54"/>
  <sheetViews>
    <sheetView zoomScalePageLayoutView="0" workbookViewId="0" topLeftCell="A1">
      <selection activeCell="K7" sqref="K7"/>
    </sheetView>
  </sheetViews>
  <sheetFormatPr defaultColWidth="9.140625" defaultRowHeight="21.75"/>
  <cols>
    <col min="1" max="1" width="42.57421875" style="1" customWidth="1"/>
    <col min="2" max="2" width="8.7109375" style="1" customWidth="1"/>
    <col min="3" max="3" width="8.140625" style="1" customWidth="1"/>
    <col min="4" max="4" width="6.7109375" style="1" customWidth="1"/>
    <col min="5" max="5" width="9.8515625" style="1" customWidth="1"/>
    <col min="6" max="6" width="9.7109375" style="1" customWidth="1"/>
    <col min="7" max="7" width="15.140625" style="1" customWidth="1"/>
    <col min="8" max="16384" width="9.140625" style="1" customWidth="1"/>
  </cols>
  <sheetData>
    <row r="1" ht="20.25">
      <c r="A1" s="3" t="s">
        <v>61</v>
      </c>
    </row>
    <row r="2" spans="1:7" ht="19.5">
      <c r="A2" s="251" t="s">
        <v>48</v>
      </c>
      <c r="B2" s="253"/>
      <c r="C2" s="251" t="s">
        <v>49</v>
      </c>
      <c r="D2" s="253"/>
      <c r="E2" s="251" t="s">
        <v>50</v>
      </c>
      <c r="F2" s="252"/>
      <c r="G2" s="253"/>
    </row>
    <row r="3" spans="1:7" ht="20.25">
      <c r="A3" s="22" t="s">
        <v>308</v>
      </c>
      <c r="B3" s="21"/>
      <c r="C3" s="117">
        <f>'3 งานสอน'!G280/2</f>
        <v>0</v>
      </c>
      <c r="D3" s="21" t="s">
        <v>51</v>
      </c>
      <c r="E3" s="118" t="s">
        <v>192</v>
      </c>
      <c r="F3" s="40"/>
      <c r="G3" s="41"/>
    </row>
    <row r="4" spans="1:7" ht="20.25">
      <c r="A4" s="16" t="s">
        <v>309</v>
      </c>
      <c r="B4" s="15"/>
      <c r="C4" s="60">
        <f>'4 งานวิจัยฯ และงานผลิตผลงานฯ'!G224</f>
        <v>0</v>
      </c>
      <c r="D4" s="15" t="s">
        <v>51</v>
      </c>
      <c r="E4" s="46" t="s">
        <v>193</v>
      </c>
      <c r="F4" s="145"/>
      <c r="G4" s="146"/>
    </row>
    <row r="5" spans="1:7" ht="20.25">
      <c r="A5" s="16" t="s">
        <v>310</v>
      </c>
      <c r="B5" s="15"/>
      <c r="C5" s="160">
        <f>'5 งานพัฒนานิสิตฯ'!G217</f>
        <v>0</v>
      </c>
      <c r="D5" s="15" t="s">
        <v>51</v>
      </c>
      <c r="E5" s="159" t="s">
        <v>301</v>
      </c>
      <c r="F5" s="145"/>
      <c r="G5" s="146"/>
    </row>
    <row r="6" spans="1:7" ht="20.25">
      <c r="A6" s="16" t="s">
        <v>303</v>
      </c>
      <c r="B6" s="15"/>
      <c r="C6" s="172">
        <f>'6 งานตามตำแหน่งอื่น ๆ'!G11</f>
        <v>0</v>
      </c>
      <c r="D6" s="15" t="s">
        <v>51</v>
      </c>
      <c r="E6" s="42" t="s">
        <v>317</v>
      </c>
      <c r="F6" s="43"/>
      <c r="G6" s="44"/>
    </row>
    <row r="7" spans="1:7" ht="20.25">
      <c r="A7" s="198" t="s">
        <v>52</v>
      </c>
      <c r="B7" s="199"/>
      <c r="C7" s="113">
        <f>C3+C4+C5+C6</f>
        <v>0</v>
      </c>
      <c r="D7" s="15" t="s">
        <v>51</v>
      </c>
      <c r="E7" s="46" t="s">
        <v>318</v>
      </c>
      <c r="F7" s="31"/>
      <c r="G7" s="15"/>
    </row>
    <row r="9" ht="20.25">
      <c r="A9" s="3" t="s">
        <v>62</v>
      </c>
    </row>
    <row r="10" spans="1:7" ht="19.5">
      <c r="A10" s="112" t="s">
        <v>37</v>
      </c>
      <c r="B10" s="114"/>
      <c r="C10" s="251" t="s">
        <v>38</v>
      </c>
      <c r="D10" s="253"/>
      <c r="E10" s="251" t="s">
        <v>39</v>
      </c>
      <c r="F10" s="252"/>
      <c r="G10" s="253"/>
    </row>
    <row r="11" spans="1:7" ht="19.5">
      <c r="A11" s="22"/>
      <c r="B11" s="21"/>
      <c r="C11" s="22"/>
      <c r="D11" s="21"/>
      <c r="E11" s="22"/>
      <c r="F11" s="29"/>
      <c r="G11" s="21"/>
    </row>
    <row r="12" spans="1:7" ht="19.5">
      <c r="A12" s="19"/>
      <c r="B12" s="20"/>
      <c r="C12" s="19"/>
      <c r="D12" s="20"/>
      <c r="E12" s="19"/>
      <c r="F12" s="28"/>
      <c r="G12" s="20"/>
    </row>
    <row r="13" spans="1:7" ht="19.5">
      <c r="A13" s="19"/>
      <c r="B13" s="20"/>
      <c r="C13" s="19"/>
      <c r="D13" s="20"/>
      <c r="E13" s="19"/>
      <c r="F13" s="28"/>
      <c r="G13" s="20"/>
    </row>
    <row r="14" spans="1:7" ht="19.5">
      <c r="A14" s="19"/>
      <c r="B14" s="20"/>
      <c r="C14" s="19"/>
      <c r="D14" s="20"/>
      <c r="E14" s="19"/>
      <c r="F14" s="28"/>
      <c r="G14" s="20"/>
    </row>
    <row r="15" spans="1:7" ht="19.5">
      <c r="A15" s="19"/>
      <c r="B15" s="20"/>
      <c r="C15" s="19"/>
      <c r="D15" s="20"/>
      <c r="E15" s="19"/>
      <c r="F15" s="28"/>
      <c r="G15" s="20"/>
    </row>
    <row r="16" spans="1:7" ht="19.5">
      <c r="A16" s="19"/>
      <c r="B16" s="20"/>
      <c r="C16" s="19"/>
      <c r="D16" s="20"/>
      <c r="E16" s="19"/>
      <c r="F16" s="28"/>
      <c r="G16" s="20"/>
    </row>
    <row r="17" spans="1:7" ht="19.5">
      <c r="A17" s="19"/>
      <c r="B17" s="20"/>
      <c r="C17" s="19"/>
      <c r="D17" s="20"/>
      <c r="E17" s="19"/>
      <c r="F17" s="28"/>
      <c r="G17" s="20"/>
    </row>
    <row r="18" spans="1:7" ht="19.5">
      <c r="A18" s="19"/>
      <c r="B18" s="20"/>
      <c r="C18" s="19"/>
      <c r="D18" s="20"/>
      <c r="E18" s="19"/>
      <c r="F18" s="28"/>
      <c r="G18" s="20"/>
    </row>
    <row r="19" spans="1:7" ht="19.5">
      <c r="A19" s="19"/>
      <c r="B19" s="20"/>
      <c r="C19" s="19"/>
      <c r="D19" s="20"/>
      <c r="E19" s="19"/>
      <c r="F19" s="28"/>
      <c r="G19" s="20"/>
    </row>
    <row r="20" spans="1:7" ht="19.5">
      <c r="A20" s="19"/>
      <c r="B20" s="20"/>
      <c r="C20" s="19"/>
      <c r="D20" s="20"/>
      <c r="E20" s="19"/>
      <c r="F20" s="28"/>
      <c r="G20" s="20"/>
    </row>
    <row r="21" spans="1:7" ht="19.5">
      <c r="A21" s="19"/>
      <c r="B21" s="20"/>
      <c r="C21" s="19"/>
      <c r="D21" s="20"/>
      <c r="E21" s="19"/>
      <c r="F21" s="28"/>
      <c r="G21" s="20"/>
    </row>
    <row r="22" spans="1:7" ht="19.5">
      <c r="A22" s="11"/>
      <c r="B22" s="12"/>
      <c r="C22" s="11"/>
      <c r="D22" s="12"/>
      <c r="E22" s="11"/>
      <c r="F22" s="14"/>
      <c r="G22" s="12"/>
    </row>
    <row r="23" spans="1:7" ht="19.5">
      <c r="A23" s="28"/>
      <c r="B23" s="28"/>
      <c r="C23" s="28"/>
      <c r="D23" s="28"/>
      <c r="E23" s="28"/>
      <c r="F23" s="28"/>
      <c r="G23" s="28"/>
    </row>
    <row r="24" ht="20.25">
      <c r="A24" s="3" t="s">
        <v>63</v>
      </c>
    </row>
    <row r="25" spans="1:7" ht="19.5">
      <c r="A25" s="22"/>
      <c r="B25" s="29"/>
      <c r="C25" s="29"/>
      <c r="D25" s="29"/>
      <c r="E25" s="29"/>
      <c r="F25" s="29"/>
      <c r="G25" s="21"/>
    </row>
    <row r="26" spans="1:7" ht="19.5">
      <c r="A26" s="19"/>
      <c r="B26" s="28"/>
      <c r="C26" s="28"/>
      <c r="D26" s="28"/>
      <c r="E26" s="28"/>
      <c r="F26" s="28"/>
      <c r="G26" s="20"/>
    </row>
    <row r="27" spans="1:7" ht="19.5">
      <c r="A27" s="19"/>
      <c r="B27" s="28"/>
      <c r="C27" s="28"/>
      <c r="D27" s="28"/>
      <c r="E27" s="28"/>
      <c r="F27" s="28"/>
      <c r="G27" s="20"/>
    </row>
    <row r="28" spans="1:7" ht="19.5">
      <c r="A28" s="19"/>
      <c r="B28" s="28"/>
      <c r="C28" s="28"/>
      <c r="D28" s="28"/>
      <c r="E28" s="28"/>
      <c r="F28" s="28"/>
      <c r="G28" s="20"/>
    </row>
    <row r="29" spans="1:7" ht="19.5">
      <c r="A29" s="19"/>
      <c r="B29" s="28"/>
      <c r="C29" s="28"/>
      <c r="D29" s="28"/>
      <c r="E29" s="28"/>
      <c r="F29" s="28"/>
      <c r="G29" s="20"/>
    </row>
    <row r="30" spans="1:7" ht="19.5">
      <c r="A30" s="19"/>
      <c r="B30" s="28"/>
      <c r="C30" s="28"/>
      <c r="D30" s="28"/>
      <c r="E30" s="28"/>
      <c r="F30" s="28"/>
      <c r="G30" s="20"/>
    </row>
    <row r="31" spans="1:7" ht="19.5">
      <c r="A31" s="19"/>
      <c r="B31" s="28"/>
      <c r="C31" s="28"/>
      <c r="D31" s="28"/>
      <c r="E31" s="28"/>
      <c r="F31" s="28"/>
      <c r="G31" s="20"/>
    </row>
    <row r="32" spans="1:7" ht="19.5">
      <c r="A32" s="19"/>
      <c r="B32" s="28"/>
      <c r="C32" s="28"/>
      <c r="D32" s="28"/>
      <c r="E32" s="28"/>
      <c r="F32" s="28"/>
      <c r="G32" s="20"/>
    </row>
    <row r="33" spans="1:7" ht="19.5">
      <c r="A33" s="19"/>
      <c r="B33" s="28"/>
      <c r="C33" s="28"/>
      <c r="D33" s="28"/>
      <c r="E33" s="28"/>
      <c r="F33" s="28"/>
      <c r="G33" s="20"/>
    </row>
    <row r="34" spans="1:7" ht="19.5">
      <c r="A34" s="19"/>
      <c r="B34" s="28"/>
      <c r="C34" s="28"/>
      <c r="D34" s="28"/>
      <c r="E34" s="28"/>
      <c r="F34" s="28"/>
      <c r="G34" s="20"/>
    </row>
    <row r="35" spans="1:7" ht="19.5">
      <c r="A35" s="11"/>
      <c r="B35" s="14"/>
      <c r="C35" s="14"/>
      <c r="D35" s="14"/>
      <c r="E35" s="14"/>
      <c r="F35" s="14"/>
      <c r="G35" s="12"/>
    </row>
    <row r="37" ht="19.5">
      <c r="A37" s="1" t="s">
        <v>40</v>
      </c>
    </row>
    <row r="39" spans="1:2" ht="19.5">
      <c r="A39" s="35" t="s">
        <v>41</v>
      </c>
      <c r="B39" s="1" t="s">
        <v>270</v>
      </c>
    </row>
    <row r="40" ht="19.5">
      <c r="B40" s="1" t="s">
        <v>42</v>
      </c>
    </row>
    <row r="41" ht="19.5">
      <c r="B41" s="1" t="s">
        <v>43</v>
      </c>
    </row>
    <row r="42" ht="19.5">
      <c r="B42" s="1" t="s">
        <v>44</v>
      </c>
    </row>
    <row r="45" spans="1:2" ht="19.5">
      <c r="A45" s="35" t="s">
        <v>41</v>
      </c>
      <c r="B45" s="1" t="s">
        <v>235</v>
      </c>
    </row>
    <row r="46" ht="19.5">
      <c r="B46" s="1" t="s">
        <v>42</v>
      </c>
    </row>
    <row r="47" ht="19.5">
      <c r="B47" s="1" t="s">
        <v>234</v>
      </c>
    </row>
    <row r="48" ht="19.5">
      <c r="B48" s="1" t="s">
        <v>44</v>
      </c>
    </row>
    <row r="51" spans="1:2" ht="19.5">
      <c r="A51" s="35" t="s">
        <v>41</v>
      </c>
      <c r="B51" s="1" t="s">
        <v>45</v>
      </c>
    </row>
    <row r="52" ht="19.5">
      <c r="B52" s="1" t="s">
        <v>42</v>
      </c>
    </row>
    <row r="53" ht="19.5">
      <c r="B53" s="1" t="s">
        <v>46</v>
      </c>
    </row>
    <row r="54" ht="19.5">
      <c r="B54" s="1" t="s">
        <v>44</v>
      </c>
    </row>
  </sheetData>
  <sheetProtection/>
  <mergeCells count="6">
    <mergeCell ref="A7:B7"/>
    <mergeCell ref="E10:G10"/>
    <mergeCell ref="A2:B2"/>
    <mergeCell ref="C2:D2"/>
    <mergeCell ref="E2:G2"/>
    <mergeCell ref="C10:D10"/>
  </mergeCells>
  <printOptions/>
  <pageMargins left="0.5118110236220472" right="0.5118110236220472" top="0.7874015748031497" bottom="0.787401574803149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Narumon</cp:lastModifiedBy>
  <cp:lastPrinted>2016-08-02T03:00:11Z</cp:lastPrinted>
  <dcterms:created xsi:type="dcterms:W3CDTF">2005-05-19T03:36:03Z</dcterms:created>
  <dcterms:modified xsi:type="dcterms:W3CDTF">2017-07-13T03:46:18Z</dcterms:modified>
  <cp:category/>
  <cp:version/>
  <cp:contentType/>
  <cp:contentStatus/>
</cp:coreProperties>
</file>